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ukarovcz.sharepoint.com/sites/Dokumenty/Obecn ad 2022/Vodovod/ATS Na Dolách/VŘ zhotovitel ATS/VZ_ATS/"/>
    </mc:Choice>
  </mc:AlternateContent>
  <xr:revisionPtr revIDLastSave="0" documentId="14_{095438E7-7A8D-422F-8B55-C388AACA5D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PS 02.1 - ATS NA DOLÁCH –..." sheetId="2" r:id="rId2"/>
    <sheet name="PS 02.2 - ATS NA DOLÁCH -..." sheetId="3" r:id="rId3"/>
    <sheet name="01.1-1 - PŘÍVOD ATS" sheetId="6" r:id="rId4"/>
    <sheet name="01.1-2 - VÝTLAK ATS - LAK..." sheetId="7" r:id="rId5"/>
    <sheet name="01.1-3 - ODVODNĚNÍ OBJEKT..." sheetId="8" r:id="rId6"/>
    <sheet name="SO 02 - ATS NA DOLÁCH (PŘ..." sheetId="12" r:id="rId7"/>
    <sheet name="VON - VEDLEJŠÍ A OSTATNÍ ..." sheetId="15" r:id="rId8"/>
    <sheet name="Pokyny pro vyplnění" sheetId="16" r:id="rId9"/>
  </sheets>
  <definedNames>
    <definedName name="_xlnm._FilterDatabase" localSheetId="3" hidden="1">'01.1-1 - PŘÍVOD ATS'!$C$102:$K$502</definedName>
    <definedName name="_xlnm._FilterDatabase" localSheetId="4" hidden="1">'01.1-2 - VÝTLAK ATS - LAK...'!$C$102:$K$533</definedName>
    <definedName name="_xlnm._FilterDatabase" localSheetId="5" hidden="1">'01.1-3 - ODVODNĚNÍ OBJEKT...'!$C$98:$K$264</definedName>
    <definedName name="_xlnm._FilterDatabase" localSheetId="1" hidden="1">'PS 02.1 - ATS NA DOLÁCH –...'!$C$85:$K$226</definedName>
    <definedName name="_xlnm._FilterDatabase" localSheetId="2" hidden="1">'PS 02.2 - ATS NA DOLÁCH -...'!$C$86:$K$240</definedName>
    <definedName name="_xlnm._FilterDatabase" localSheetId="6" hidden="1">'SO 02 - ATS NA DOLÁCH (PŘ...'!$C$88:$K$321</definedName>
    <definedName name="_xlnm._FilterDatabase" localSheetId="7" hidden="1">'VON - VEDLEJŠÍ A OSTATNÍ ...'!$C$84:$K$176</definedName>
    <definedName name="_xlnm.Print_Titles" localSheetId="3">'01.1-1 - PŘÍVOD ATS'!$102:$102</definedName>
    <definedName name="_xlnm.Print_Titles" localSheetId="4">'01.1-2 - VÝTLAK ATS - LAK...'!$102:$102</definedName>
    <definedName name="_xlnm.Print_Titles" localSheetId="5">'01.1-3 - ODVODNĚNÍ OBJEKT...'!$98:$98</definedName>
    <definedName name="_xlnm.Print_Titles" localSheetId="1">'PS 02.1 - ATS NA DOLÁCH –...'!$85:$85</definedName>
    <definedName name="_xlnm.Print_Titles" localSheetId="2">'PS 02.2 - ATS NA DOLÁCH -...'!$86:$86</definedName>
    <definedName name="_xlnm.Print_Titles" localSheetId="0">'Rekapitulace stavby'!$52:$52</definedName>
    <definedName name="_xlnm.Print_Titles" localSheetId="6">'SO 02 - ATS NA DOLÁCH (PŘ...'!$88:$88</definedName>
    <definedName name="_xlnm.Print_Titles" localSheetId="7">'VON - VEDLEJŠÍ A OSTATNÍ ...'!$84:$84</definedName>
    <definedName name="_xlnm.Print_Area" localSheetId="3">'01.1-1 - PŘÍVOD ATS'!$C$4:$J$43,'01.1-1 - PŘÍVOD ATS'!$C$49:$J$80,'01.1-1 - PŘÍVOD ATS'!$C$86:$K$502</definedName>
    <definedName name="_xlnm.Print_Area" localSheetId="4">'01.1-2 - VÝTLAK ATS - LAK...'!$C$4:$J$43,'01.1-2 - VÝTLAK ATS - LAK...'!$C$49:$J$80,'01.1-2 - VÝTLAK ATS - LAK...'!$C$86:$K$533</definedName>
    <definedName name="_xlnm.Print_Area" localSheetId="5">'01.1-3 - ODVODNĚNÍ OBJEKT...'!$C$4:$J$43,'01.1-3 - ODVODNĚNÍ OBJEKT...'!$C$49:$J$76,'01.1-3 - ODVODNĚNÍ OBJEKT...'!$C$82:$K$264</definedName>
    <definedName name="_xlnm.Print_Area" localSheetId="8">'Pokyny pro vyplnění'!$B$2:$K$71,'Pokyny pro vyplnění'!$B$74:$K$118,'Pokyny pro vyplnění'!$B$121:$K$161,'Pokyny pro vyplnění'!$B$164:$K$219</definedName>
    <definedName name="_xlnm.Print_Area" localSheetId="1">'PS 02.1 - ATS NA DOLÁCH –...'!$C$4:$J$39,'PS 02.1 - ATS NA DOLÁCH –...'!$C$45:$J$67,'PS 02.1 - ATS NA DOLÁCH –...'!$C$73:$K$226</definedName>
    <definedName name="_xlnm.Print_Area" localSheetId="2">'PS 02.2 - ATS NA DOLÁCH -...'!$C$4:$J$39,'PS 02.2 - ATS NA DOLÁCH -...'!$C$45:$J$68,'PS 02.2 - ATS NA DOLÁCH -...'!$C$74:$K$240</definedName>
    <definedName name="_xlnm.Print_Area" localSheetId="0">'Rekapitulace stavby'!$D$4:$AO$36,'Rekapitulace stavby'!$C$42:$AQ$64</definedName>
    <definedName name="_xlnm.Print_Area" localSheetId="6">'SO 02 - ATS NA DOLÁCH (PŘ...'!$C$4:$J$39,'SO 02 - ATS NA DOLÁCH (PŘ...'!$C$45:$J$70,'SO 02 - ATS NA DOLÁCH (PŘ...'!$C$76:$K$321</definedName>
    <definedName name="_xlnm.Print_Area" localSheetId="7">'VON - VEDLEJŠÍ A OSTATNÍ ...'!$C$4:$J$39,'VON - VEDLEJŠÍ A OSTATNÍ ...'!$C$45:$J$66,'VON - VEDLEJŠÍ A OSTATNÍ ...'!$C$72:$K$176</definedName>
  </definedNames>
  <calcPr calcId="191029"/>
</workbook>
</file>

<file path=xl/calcChain.xml><?xml version="1.0" encoding="utf-8"?>
<calcChain xmlns="http://schemas.openxmlformats.org/spreadsheetml/2006/main">
  <c r="BD57" i="1" l="1"/>
  <c r="BC57" i="1"/>
  <c r="BB57" i="1"/>
  <c r="BA57" i="1"/>
  <c r="AZ57" i="1"/>
  <c r="AU57" i="1"/>
  <c r="AS57" i="1"/>
  <c r="AG57" i="1"/>
  <c r="J37" i="15"/>
  <c r="J36" i="15"/>
  <c r="AY63" i="1" s="1"/>
  <c r="J35" i="15"/>
  <c r="AX63" i="1" s="1"/>
  <c r="BI172" i="15"/>
  <c r="BH172" i="15"/>
  <c r="BG172" i="15"/>
  <c r="BF172" i="15"/>
  <c r="T172" i="15"/>
  <c r="R172" i="15"/>
  <c r="P172" i="15"/>
  <c r="BI166" i="15"/>
  <c r="BH166" i="15"/>
  <c r="BG166" i="15"/>
  <c r="BF166" i="15"/>
  <c r="T166" i="15"/>
  <c r="T165" i="15" s="1"/>
  <c r="R166" i="15"/>
  <c r="R165" i="15" s="1"/>
  <c r="P166" i="15"/>
  <c r="P165" i="15" s="1"/>
  <c r="BI164" i="15"/>
  <c r="BH164" i="15"/>
  <c r="BG164" i="15"/>
  <c r="BF164" i="15"/>
  <c r="T164" i="15"/>
  <c r="R164" i="15"/>
  <c r="P164" i="15"/>
  <c r="BI159" i="15"/>
  <c r="BH159" i="15"/>
  <c r="BG159" i="15"/>
  <c r="BF159" i="15"/>
  <c r="T159" i="15"/>
  <c r="R159" i="15"/>
  <c r="P159" i="15"/>
  <c r="BI154" i="15"/>
  <c r="BH154" i="15"/>
  <c r="BG154" i="15"/>
  <c r="BF154" i="15"/>
  <c r="T154" i="15"/>
  <c r="R154" i="15"/>
  <c r="P154" i="15"/>
  <c r="BI149" i="15"/>
  <c r="BH149" i="15"/>
  <c r="BG149" i="15"/>
  <c r="BF149" i="15"/>
  <c r="T149" i="15"/>
  <c r="R149" i="15"/>
  <c r="P149" i="15"/>
  <c r="BI144" i="15"/>
  <c r="BH144" i="15"/>
  <c r="BG144" i="15"/>
  <c r="BF144" i="15"/>
  <c r="T144" i="15"/>
  <c r="R144" i="15"/>
  <c r="P144" i="15"/>
  <c r="BI139" i="15"/>
  <c r="BH139" i="15"/>
  <c r="BG139" i="15"/>
  <c r="BF139" i="15"/>
  <c r="T139" i="15"/>
  <c r="R139" i="15"/>
  <c r="P139" i="15"/>
  <c r="BI134" i="15"/>
  <c r="BH134" i="15"/>
  <c r="BG134" i="15"/>
  <c r="BF134" i="15"/>
  <c r="T134" i="15"/>
  <c r="R134" i="15"/>
  <c r="P134" i="15"/>
  <c r="BI129" i="15"/>
  <c r="BH129" i="15"/>
  <c r="BG129" i="15"/>
  <c r="BF129" i="15"/>
  <c r="T129" i="15"/>
  <c r="R129" i="15"/>
  <c r="P129" i="15"/>
  <c r="BI123" i="15"/>
  <c r="BH123" i="15"/>
  <c r="BG123" i="15"/>
  <c r="BF123" i="15"/>
  <c r="T123" i="15"/>
  <c r="R123" i="15"/>
  <c r="P123" i="15"/>
  <c r="BI118" i="15"/>
  <c r="BH118" i="15"/>
  <c r="BG118" i="15"/>
  <c r="BF118" i="15"/>
  <c r="T118" i="15"/>
  <c r="R118" i="15"/>
  <c r="P118" i="15"/>
  <c r="BI114" i="15"/>
  <c r="BH114" i="15"/>
  <c r="BG114" i="15"/>
  <c r="BF114" i="15"/>
  <c r="T114" i="15"/>
  <c r="R114" i="15"/>
  <c r="P114" i="15"/>
  <c r="BI109" i="15"/>
  <c r="BH109" i="15"/>
  <c r="BG109" i="15"/>
  <c r="BF109" i="15"/>
  <c r="T109" i="15"/>
  <c r="R109" i="15"/>
  <c r="P109" i="15"/>
  <c r="BI103" i="15"/>
  <c r="BH103" i="15"/>
  <c r="BG103" i="15"/>
  <c r="BF103" i="15"/>
  <c r="T103" i="15"/>
  <c r="R103" i="15"/>
  <c r="P103" i="15"/>
  <c r="BI98" i="15"/>
  <c r="BH98" i="15"/>
  <c r="BG98" i="15"/>
  <c r="BF98" i="15"/>
  <c r="T98" i="15"/>
  <c r="R98" i="15"/>
  <c r="P98" i="15"/>
  <c r="BI93" i="15"/>
  <c r="BH93" i="15"/>
  <c r="BG93" i="15"/>
  <c r="BF93" i="15"/>
  <c r="T93" i="15"/>
  <c r="R93" i="15"/>
  <c r="P93" i="15"/>
  <c r="BI88" i="15"/>
  <c r="BH88" i="15"/>
  <c r="BG88" i="15"/>
  <c r="BF88" i="15"/>
  <c r="T88" i="15"/>
  <c r="R88" i="15"/>
  <c r="P88" i="15"/>
  <c r="J82" i="15"/>
  <c r="J81" i="15"/>
  <c r="F81" i="15"/>
  <c r="F79" i="15"/>
  <c r="E77" i="15"/>
  <c r="J55" i="15"/>
  <c r="J54" i="15"/>
  <c r="F54" i="15"/>
  <c r="F52" i="15"/>
  <c r="E50" i="15"/>
  <c r="J18" i="15"/>
  <c r="E18" i="15"/>
  <c r="F82" i="15" s="1"/>
  <c r="J17" i="15"/>
  <c r="J12" i="15"/>
  <c r="J79" i="15" s="1"/>
  <c r="E7" i="15"/>
  <c r="E48" i="15" s="1"/>
  <c r="J37" i="12"/>
  <c r="J36" i="12"/>
  <c r="AY62" i="1"/>
  <c r="J35" i="12"/>
  <c r="AX62" i="1" s="1"/>
  <c r="BI315" i="12"/>
  <c r="BH315" i="12"/>
  <c r="BG315" i="12"/>
  <c r="BF315" i="12"/>
  <c r="T315" i="12"/>
  <c r="R315" i="12"/>
  <c r="P315" i="12"/>
  <c r="BI308" i="12"/>
  <c r="BH308" i="12"/>
  <c r="BG308" i="12"/>
  <c r="BF308" i="12"/>
  <c r="T308" i="12"/>
  <c r="R308" i="12"/>
  <c r="P308" i="12"/>
  <c r="BI306" i="12"/>
  <c r="BH306" i="12"/>
  <c r="BG306" i="12"/>
  <c r="BF306" i="12"/>
  <c r="T306" i="12"/>
  <c r="R306" i="12"/>
  <c r="P306" i="12"/>
  <c r="BI304" i="12"/>
  <c r="BH304" i="12"/>
  <c r="BG304" i="12"/>
  <c r="BF304" i="12"/>
  <c r="T304" i="12"/>
  <c r="R304" i="12"/>
  <c r="P304" i="12"/>
  <c r="BI299" i="12"/>
  <c r="BH299" i="12"/>
  <c r="BG299" i="12"/>
  <c r="BF299" i="12"/>
  <c r="T299" i="12"/>
  <c r="R299" i="12"/>
  <c r="P299" i="12"/>
  <c r="BI293" i="12"/>
  <c r="BH293" i="12"/>
  <c r="BG293" i="12"/>
  <c r="BF293" i="12"/>
  <c r="T293" i="12"/>
  <c r="R293" i="12"/>
  <c r="P293" i="12"/>
  <c r="BI279" i="12"/>
  <c r="BH279" i="12"/>
  <c r="BG279" i="12"/>
  <c r="BF279" i="12"/>
  <c r="T279" i="12"/>
  <c r="R279" i="12"/>
  <c r="P279" i="12"/>
  <c r="BI275" i="12"/>
  <c r="BH275" i="12"/>
  <c r="BG275" i="12"/>
  <c r="BF275" i="12"/>
  <c r="T275" i="12"/>
  <c r="R275" i="12"/>
  <c r="P275" i="12"/>
  <c r="BI269" i="12"/>
  <c r="BH269" i="12"/>
  <c r="BG269" i="12"/>
  <c r="BF269" i="12"/>
  <c r="T269" i="12"/>
  <c r="T268" i="12"/>
  <c r="R269" i="12"/>
  <c r="R268" i="12"/>
  <c r="P269" i="12"/>
  <c r="P268" i="12"/>
  <c r="BI265" i="12"/>
  <c r="BH265" i="12"/>
  <c r="BG265" i="12"/>
  <c r="BF265" i="12"/>
  <c r="T265" i="12"/>
  <c r="T264" i="12" s="1"/>
  <c r="R265" i="12"/>
  <c r="R264" i="12"/>
  <c r="P265" i="12"/>
  <c r="P264" i="12"/>
  <c r="BI262" i="12"/>
  <c r="BH262" i="12"/>
  <c r="BG262" i="12"/>
  <c r="BF262" i="12"/>
  <c r="T262" i="12"/>
  <c r="R262" i="12"/>
  <c r="P262" i="12"/>
  <c r="BI260" i="12"/>
  <c r="BH260" i="12"/>
  <c r="BG260" i="12"/>
  <c r="BF260" i="12"/>
  <c r="T260" i="12"/>
  <c r="R260" i="12"/>
  <c r="P260" i="12"/>
  <c r="BI258" i="12"/>
  <c r="BH258" i="12"/>
  <c r="BG258" i="12"/>
  <c r="BF258" i="12"/>
  <c r="T258" i="12"/>
  <c r="R258" i="12"/>
  <c r="P258" i="12"/>
  <c r="BI255" i="12"/>
  <c r="BH255" i="12"/>
  <c r="BG255" i="12"/>
  <c r="BF255" i="12"/>
  <c r="T255" i="12"/>
  <c r="R255" i="12"/>
  <c r="P255" i="12"/>
  <c r="BI253" i="12"/>
  <c r="BH253" i="12"/>
  <c r="BG253" i="12"/>
  <c r="BF253" i="12"/>
  <c r="T253" i="12"/>
  <c r="R253" i="12"/>
  <c r="P253" i="12"/>
  <c r="BI251" i="12"/>
  <c r="BH251" i="12"/>
  <c r="BG251" i="12"/>
  <c r="BF251" i="12"/>
  <c r="T251" i="12"/>
  <c r="R251" i="12"/>
  <c r="P251" i="12"/>
  <c r="BI242" i="12"/>
  <c r="BH242" i="12"/>
  <c r="BG242" i="12"/>
  <c r="BF242" i="12"/>
  <c r="T242" i="12"/>
  <c r="R242" i="12"/>
  <c r="P242" i="12"/>
  <c r="BI238" i="12"/>
  <c r="BH238" i="12"/>
  <c r="BG238" i="12"/>
  <c r="BF238" i="12"/>
  <c r="T238" i="12"/>
  <c r="R238" i="12"/>
  <c r="P238" i="12"/>
  <c r="BI237" i="12"/>
  <c r="BH237" i="12"/>
  <c r="BG237" i="12"/>
  <c r="BF237" i="12"/>
  <c r="T237" i="12"/>
  <c r="R237" i="12"/>
  <c r="P237" i="12"/>
  <c r="BI232" i="12"/>
  <c r="BH232" i="12"/>
  <c r="BG232" i="12"/>
  <c r="BF232" i="12"/>
  <c r="T232" i="12"/>
  <c r="R232" i="12"/>
  <c r="P232" i="12"/>
  <c r="BI221" i="12"/>
  <c r="BH221" i="12"/>
  <c r="BG221" i="12"/>
  <c r="BF221" i="12"/>
  <c r="T221" i="12"/>
  <c r="R221" i="12"/>
  <c r="P221" i="12"/>
  <c r="BI210" i="12"/>
  <c r="BH210" i="12"/>
  <c r="BG210" i="12"/>
  <c r="BF210" i="12"/>
  <c r="T210" i="12"/>
  <c r="R210" i="12"/>
  <c r="P210" i="12"/>
  <c r="BI197" i="12"/>
  <c r="BH197" i="12"/>
  <c r="BG197" i="12"/>
  <c r="BF197" i="12"/>
  <c r="T197" i="12"/>
  <c r="R197" i="12"/>
  <c r="P197" i="12"/>
  <c r="BI186" i="12"/>
  <c r="BH186" i="12"/>
  <c r="BG186" i="12"/>
  <c r="BF186" i="12"/>
  <c r="T186" i="12"/>
  <c r="R186" i="12"/>
  <c r="P186" i="12"/>
  <c r="BI169" i="12"/>
  <c r="BH169" i="12"/>
  <c r="BG169" i="12"/>
  <c r="BF169" i="12"/>
  <c r="T169" i="12"/>
  <c r="R169" i="12"/>
  <c r="P169" i="12"/>
  <c r="BI167" i="12"/>
  <c r="BH167" i="12"/>
  <c r="BG167" i="12"/>
  <c r="BF167" i="12"/>
  <c r="T167" i="12"/>
  <c r="R167" i="12"/>
  <c r="P167" i="12"/>
  <c r="BI162" i="12"/>
  <c r="BH162" i="12"/>
  <c r="BG162" i="12"/>
  <c r="BF162" i="12"/>
  <c r="T162" i="12"/>
  <c r="R162" i="12"/>
  <c r="P162" i="12"/>
  <c r="BI157" i="12"/>
  <c r="BH157" i="12"/>
  <c r="BG157" i="12"/>
  <c r="BF157" i="12"/>
  <c r="T157" i="12"/>
  <c r="R157" i="12"/>
  <c r="P157" i="12"/>
  <c r="BI151" i="12"/>
  <c r="BH151" i="12"/>
  <c r="BG151" i="12"/>
  <c r="BF151" i="12"/>
  <c r="T151" i="12"/>
  <c r="R151" i="12"/>
  <c r="P151" i="12"/>
  <c r="BI145" i="12"/>
  <c r="BH145" i="12"/>
  <c r="BG145" i="12"/>
  <c r="BF145" i="12"/>
  <c r="T145" i="12"/>
  <c r="R145" i="12"/>
  <c r="P145" i="12"/>
  <c r="BI138" i="12"/>
  <c r="BH138" i="12"/>
  <c r="BG138" i="12"/>
  <c r="BF138" i="12"/>
  <c r="T138" i="12"/>
  <c r="R138" i="12"/>
  <c r="P138" i="12"/>
  <c r="BI134" i="12"/>
  <c r="BH134" i="12"/>
  <c r="BG134" i="12"/>
  <c r="BF134" i="12"/>
  <c r="T134" i="12"/>
  <c r="R134" i="12"/>
  <c r="P134" i="12"/>
  <c r="BI131" i="12"/>
  <c r="BH131" i="12"/>
  <c r="BG131" i="12"/>
  <c r="BF131" i="12"/>
  <c r="T131" i="12"/>
  <c r="R131" i="12"/>
  <c r="P131" i="12"/>
  <c r="BI125" i="12"/>
  <c r="BH125" i="12"/>
  <c r="BG125" i="12"/>
  <c r="BF125" i="12"/>
  <c r="T125" i="12"/>
  <c r="R125" i="12"/>
  <c r="P125" i="12"/>
  <c r="BI119" i="12"/>
  <c r="BH119" i="12"/>
  <c r="BG119" i="12"/>
  <c r="BF119" i="12"/>
  <c r="T119" i="12"/>
  <c r="R119" i="12"/>
  <c r="P119" i="12"/>
  <c r="BI116" i="12"/>
  <c r="BH116" i="12"/>
  <c r="BG116" i="12"/>
  <c r="BF116" i="12"/>
  <c r="T116" i="12"/>
  <c r="R116" i="12"/>
  <c r="P116" i="12"/>
  <c r="BI110" i="12"/>
  <c r="BH110" i="12"/>
  <c r="BG110" i="12"/>
  <c r="BF110" i="12"/>
  <c r="T110" i="12"/>
  <c r="R110" i="12"/>
  <c r="P110" i="12"/>
  <c r="BI104" i="12"/>
  <c r="BH104" i="12"/>
  <c r="BG104" i="12"/>
  <c r="BF104" i="12"/>
  <c r="T104" i="12"/>
  <c r="R104" i="12"/>
  <c r="P104" i="12"/>
  <c r="BI98" i="12"/>
  <c r="BH98" i="12"/>
  <c r="BG98" i="12"/>
  <c r="BF98" i="12"/>
  <c r="T98" i="12"/>
  <c r="R98" i="12"/>
  <c r="P98" i="12"/>
  <c r="BI92" i="12"/>
  <c r="BH92" i="12"/>
  <c r="BG92" i="12"/>
  <c r="BF92" i="12"/>
  <c r="T92" i="12"/>
  <c r="R92" i="12"/>
  <c r="P92" i="12"/>
  <c r="J86" i="12"/>
  <c r="J85" i="12"/>
  <c r="F85" i="12"/>
  <c r="F83" i="12"/>
  <c r="E81" i="12"/>
  <c r="J55" i="12"/>
  <c r="J54" i="12"/>
  <c r="F54" i="12"/>
  <c r="F52" i="12"/>
  <c r="E50" i="12"/>
  <c r="J18" i="12"/>
  <c r="E18" i="12"/>
  <c r="F86" i="12" s="1"/>
  <c r="J17" i="12"/>
  <c r="J12" i="12"/>
  <c r="J52" i="12" s="1"/>
  <c r="E7" i="12"/>
  <c r="E48" i="12" s="1"/>
  <c r="J41" i="8"/>
  <c r="J40" i="8"/>
  <c r="AY61" i="1"/>
  <c r="J39" i="8"/>
  <c r="AX61" i="1"/>
  <c r="BI263" i="8"/>
  <c r="BH263" i="8"/>
  <c r="BG263" i="8"/>
  <c r="BF263" i="8"/>
  <c r="T263" i="8"/>
  <c r="R263" i="8"/>
  <c r="P263" i="8"/>
  <c r="BI261" i="8"/>
  <c r="BH261" i="8"/>
  <c r="BG261" i="8"/>
  <c r="BF261" i="8"/>
  <c r="T261" i="8"/>
  <c r="R261" i="8"/>
  <c r="P261" i="8"/>
  <c r="BI256" i="8"/>
  <c r="BH256" i="8"/>
  <c r="BG256" i="8"/>
  <c r="BF256" i="8"/>
  <c r="T256" i="8"/>
  <c r="R256" i="8"/>
  <c r="P256" i="8"/>
  <c r="BI252" i="8"/>
  <c r="BH252" i="8"/>
  <c r="BG252" i="8"/>
  <c r="BF252" i="8"/>
  <c r="T252" i="8"/>
  <c r="R252" i="8"/>
  <c r="P252" i="8"/>
  <c r="BI243" i="8"/>
  <c r="BH243" i="8"/>
  <c r="BG243" i="8"/>
  <c r="BF243" i="8"/>
  <c r="T243" i="8"/>
  <c r="R243" i="8"/>
  <c r="P243" i="8"/>
  <c r="BI239" i="8"/>
  <c r="BH239" i="8"/>
  <c r="BG239" i="8"/>
  <c r="BF239" i="8"/>
  <c r="T239" i="8"/>
  <c r="R239" i="8"/>
  <c r="P239" i="8"/>
  <c r="BI235" i="8"/>
  <c r="BH235" i="8"/>
  <c r="BG235" i="8"/>
  <c r="BF235" i="8"/>
  <c r="T235" i="8"/>
  <c r="R235" i="8"/>
  <c r="P235" i="8"/>
  <c r="BI233" i="8"/>
  <c r="BH233" i="8"/>
  <c r="BG233" i="8"/>
  <c r="BF233" i="8"/>
  <c r="T233" i="8"/>
  <c r="R233" i="8"/>
  <c r="P233" i="8"/>
  <c r="BI229" i="8"/>
  <c r="BH229" i="8"/>
  <c r="BG229" i="8"/>
  <c r="BF229" i="8"/>
  <c r="T229" i="8"/>
  <c r="R229" i="8"/>
  <c r="P229" i="8"/>
  <c r="BI226" i="8"/>
  <c r="BH226" i="8"/>
  <c r="BG226" i="8"/>
  <c r="BF226" i="8"/>
  <c r="T226" i="8"/>
  <c r="R226" i="8"/>
  <c r="P226" i="8"/>
  <c r="BI223" i="8"/>
  <c r="BH223" i="8"/>
  <c r="BG223" i="8"/>
  <c r="BF223" i="8"/>
  <c r="T223" i="8"/>
  <c r="R223" i="8"/>
  <c r="P223" i="8"/>
  <c r="BI221" i="8"/>
  <c r="BH221" i="8"/>
  <c r="BG221" i="8"/>
  <c r="BF221" i="8"/>
  <c r="T221" i="8"/>
  <c r="R221" i="8"/>
  <c r="P221" i="8"/>
  <c r="BI218" i="8"/>
  <c r="BH218" i="8"/>
  <c r="BG218" i="8"/>
  <c r="BF218" i="8"/>
  <c r="T218" i="8"/>
  <c r="R218" i="8"/>
  <c r="P218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06" i="8"/>
  <c r="BH206" i="8"/>
  <c r="BG206" i="8"/>
  <c r="BF206" i="8"/>
  <c r="T206" i="8"/>
  <c r="R206" i="8"/>
  <c r="P206" i="8"/>
  <c r="BI203" i="8"/>
  <c r="BH203" i="8"/>
  <c r="BG203" i="8"/>
  <c r="BF203" i="8"/>
  <c r="T203" i="8"/>
  <c r="T202" i="8" s="1"/>
  <c r="R203" i="8"/>
  <c r="R202" i="8" s="1"/>
  <c r="P203" i="8"/>
  <c r="P202" i="8"/>
  <c r="BI201" i="8"/>
  <c r="BH201" i="8"/>
  <c r="BG201" i="8"/>
  <c r="BF201" i="8"/>
  <c r="T201" i="8"/>
  <c r="R201" i="8"/>
  <c r="P201" i="8"/>
  <c r="BI199" i="8"/>
  <c r="BH199" i="8"/>
  <c r="BG199" i="8"/>
  <c r="BF199" i="8"/>
  <c r="T199" i="8"/>
  <c r="R199" i="8"/>
  <c r="P199" i="8"/>
  <c r="BI194" i="8"/>
  <c r="BH194" i="8"/>
  <c r="BG194" i="8"/>
  <c r="BF194" i="8"/>
  <c r="T194" i="8"/>
  <c r="R194" i="8"/>
  <c r="P194" i="8"/>
  <c r="BI191" i="8"/>
  <c r="BH191" i="8"/>
  <c r="BG191" i="8"/>
  <c r="BF191" i="8"/>
  <c r="T191" i="8"/>
  <c r="T190" i="8"/>
  <c r="R191" i="8"/>
  <c r="R190" i="8"/>
  <c r="P191" i="8"/>
  <c r="P190" i="8" s="1"/>
  <c r="BI188" i="8"/>
  <c r="BH188" i="8"/>
  <c r="BG188" i="8"/>
  <c r="BF188" i="8"/>
  <c r="T188" i="8"/>
  <c r="R188" i="8"/>
  <c r="P188" i="8"/>
  <c r="BI186" i="8"/>
  <c r="BH186" i="8"/>
  <c r="BG186" i="8"/>
  <c r="BF186" i="8"/>
  <c r="T186" i="8"/>
  <c r="R186" i="8"/>
  <c r="P186" i="8"/>
  <c r="BI182" i="8"/>
  <c r="BH182" i="8"/>
  <c r="BG182" i="8"/>
  <c r="BF182" i="8"/>
  <c r="T182" i="8"/>
  <c r="R182" i="8"/>
  <c r="P182" i="8"/>
  <c r="BI180" i="8"/>
  <c r="BH180" i="8"/>
  <c r="BG180" i="8"/>
  <c r="BF180" i="8"/>
  <c r="T180" i="8"/>
  <c r="R180" i="8"/>
  <c r="P180" i="8"/>
  <c r="BI178" i="8"/>
  <c r="BH178" i="8"/>
  <c r="BG178" i="8"/>
  <c r="BF178" i="8"/>
  <c r="T178" i="8"/>
  <c r="R178" i="8"/>
  <c r="P178" i="8"/>
  <c r="BI174" i="8"/>
  <c r="BH174" i="8"/>
  <c r="BG174" i="8"/>
  <c r="BF174" i="8"/>
  <c r="T174" i="8"/>
  <c r="R174" i="8"/>
  <c r="P174" i="8"/>
  <c r="BI172" i="8"/>
  <c r="BH172" i="8"/>
  <c r="BG172" i="8"/>
  <c r="BF172" i="8"/>
  <c r="T172" i="8"/>
  <c r="R172" i="8"/>
  <c r="P172" i="8"/>
  <c r="BI170" i="8"/>
  <c r="BH170" i="8"/>
  <c r="BG170" i="8"/>
  <c r="BF170" i="8"/>
  <c r="T170" i="8"/>
  <c r="R170" i="8"/>
  <c r="P170" i="8"/>
  <c r="BI168" i="8"/>
  <c r="BH168" i="8"/>
  <c r="BG168" i="8"/>
  <c r="BF168" i="8"/>
  <c r="T168" i="8"/>
  <c r="R168" i="8"/>
  <c r="P168" i="8"/>
  <c r="BI163" i="8"/>
  <c r="BH163" i="8"/>
  <c r="BG163" i="8"/>
  <c r="BF163" i="8"/>
  <c r="T163" i="8"/>
  <c r="R163" i="8"/>
  <c r="P163" i="8"/>
  <c r="BI154" i="8"/>
  <c r="BH154" i="8"/>
  <c r="BG154" i="8"/>
  <c r="BF154" i="8"/>
  <c r="T154" i="8"/>
  <c r="R154" i="8"/>
  <c r="P154" i="8"/>
  <c r="BI149" i="8"/>
  <c r="BH149" i="8"/>
  <c r="BG149" i="8"/>
  <c r="BF149" i="8"/>
  <c r="T149" i="8"/>
  <c r="R149" i="8"/>
  <c r="P149" i="8"/>
  <c r="BI142" i="8"/>
  <c r="BH142" i="8"/>
  <c r="BG142" i="8"/>
  <c r="BF142" i="8"/>
  <c r="T142" i="8"/>
  <c r="R142" i="8"/>
  <c r="P142" i="8"/>
  <c r="BI139" i="8"/>
  <c r="BH139" i="8"/>
  <c r="BG139" i="8"/>
  <c r="BF139" i="8"/>
  <c r="T139" i="8"/>
  <c r="R139" i="8"/>
  <c r="P139" i="8"/>
  <c r="BI137" i="8"/>
  <c r="BH137" i="8"/>
  <c r="BG137" i="8"/>
  <c r="BF137" i="8"/>
  <c r="T137" i="8"/>
  <c r="R137" i="8"/>
  <c r="P137" i="8"/>
  <c r="BI130" i="8"/>
  <c r="BH130" i="8"/>
  <c r="BG130" i="8"/>
  <c r="BF130" i="8"/>
  <c r="T130" i="8"/>
  <c r="R130" i="8"/>
  <c r="P130" i="8"/>
  <c r="BI128" i="8"/>
  <c r="BH128" i="8"/>
  <c r="BG128" i="8"/>
  <c r="BF128" i="8"/>
  <c r="T128" i="8"/>
  <c r="R128" i="8"/>
  <c r="P128" i="8"/>
  <c r="BI126" i="8"/>
  <c r="BH126" i="8"/>
  <c r="BG126" i="8"/>
  <c r="BF126" i="8"/>
  <c r="T126" i="8"/>
  <c r="R126" i="8"/>
  <c r="P126" i="8"/>
  <c r="BI122" i="8"/>
  <c r="BH122" i="8"/>
  <c r="BG122" i="8"/>
  <c r="BF122" i="8"/>
  <c r="T122" i="8"/>
  <c r="R122" i="8"/>
  <c r="P122" i="8"/>
  <c r="BI119" i="8"/>
  <c r="BH119" i="8"/>
  <c r="BG119" i="8"/>
  <c r="BF119" i="8"/>
  <c r="T119" i="8"/>
  <c r="R119" i="8"/>
  <c r="P119" i="8"/>
  <c r="BI116" i="8"/>
  <c r="BH116" i="8"/>
  <c r="BG116" i="8"/>
  <c r="BF116" i="8"/>
  <c r="T116" i="8"/>
  <c r="R116" i="8"/>
  <c r="P116" i="8"/>
  <c r="BI113" i="8"/>
  <c r="BH113" i="8"/>
  <c r="BG113" i="8"/>
  <c r="BF113" i="8"/>
  <c r="T113" i="8"/>
  <c r="R113" i="8"/>
  <c r="P113" i="8"/>
  <c r="BI109" i="8"/>
  <c r="BH109" i="8"/>
  <c r="BG109" i="8"/>
  <c r="BF109" i="8"/>
  <c r="T109" i="8"/>
  <c r="R109" i="8"/>
  <c r="P109" i="8"/>
  <c r="BI107" i="8"/>
  <c r="BH107" i="8"/>
  <c r="BG107" i="8"/>
  <c r="BF107" i="8"/>
  <c r="T107" i="8"/>
  <c r="R107" i="8"/>
  <c r="P107" i="8"/>
  <c r="BI104" i="8"/>
  <c r="BH104" i="8"/>
  <c r="BG104" i="8"/>
  <c r="BF104" i="8"/>
  <c r="T104" i="8"/>
  <c r="R104" i="8"/>
  <c r="P104" i="8"/>
  <c r="BI102" i="8"/>
  <c r="BH102" i="8"/>
  <c r="BG102" i="8"/>
  <c r="BF102" i="8"/>
  <c r="T102" i="8"/>
  <c r="R102" i="8"/>
  <c r="P102" i="8"/>
  <c r="J96" i="8"/>
  <c r="J95" i="8"/>
  <c r="F95" i="8"/>
  <c r="F93" i="8"/>
  <c r="E91" i="8"/>
  <c r="J63" i="8"/>
  <c r="J62" i="8"/>
  <c r="F62" i="8"/>
  <c r="F60" i="8"/>
  <c r="E58" i="8"/>
  <c r="J22" i="8"/>
  <c r="E22" i="8"/>
  <c r="F96" i="8" s="1"/>
  <c r="J21" i="8"/>
  <c r="J16" i="8"/>
  <c r="J93" i="8"/>
  <c r="E7" i="8"/>
  <c r="E52" i="8"/>
  <c r="J41" i="7"/>
  <c r="J40" i="7"/>
  <c r="AY60" i="1"/>
  <c r="J39" i="7"/>
  <c r="AX60" i="1" s="1"/>
  <c r="BI532" i="7"/>
  <c r="BH532" i="7"/>
  <c r="BG532" i="7"/>
  <c r="BF532" i="7"/>
  <c r="T532" i="7"/>
  <c r="R532" i="7"/>
  <c r="P532" i="7"/>
  <c r="BI530" i="7"/>
  <c r="BH530" i="7"/>
  <c r="BG530" i="7"/>
  <c r="BF530" i="7"/>
  <c r="T530" i="7"/>
  <c r="R530" i="7"/>
  <c r="P530" i="7"/>
  <c r="BI528" i="7"/>
  <c r="BH528" i="7"/>
  <c r="BG528" i="7"/>
  <c r="BF528" i="7"/>
  <c r="T528" i="7"/>
  <c r="R528" i="7"/>
  <c r="P528" i="7"/>
  <c r="BI524" i="7"/>
  <c r="BH524" i="7"/>
  <c r="BG524" i="7"/>
  <c r="BF524" i="7"/>
  <c r="T524" i="7"/>
  <c r="R524" i="7"/>
  <c r="P524" i="7"/>
  <c r="BI521" i="7"/>
  <c r="BH521" i="7"/>
  <c r="BG521" i="7"/>
  <c r="BF521" i="7"/>
  <c r="T521" i="7"/>
  <c r="R521" i="7"/>
  <c r="P521" i="7"/>
  <c r="BI517" i="7"/>
  <c r="BH517" i="7"/>
  <c r="BG517" i="7"/>
  <c r="BF517" i="7"/>
  <c r="T517" i="7"/>
  <c r="R517" i="7"/>
  <c r="P517" i="7"/>
  <c r="BI515" i="7"/>
  <c r="BH515" i="7"/>
  <c r="BG515" i="7"/>
  <c r="BF515" i="7"/>
  <c r="T515" i="7"/>
  <c r="R515" i="7"/>
  <c r="P515" i="7"/>
  <c r="BI510" i="7"/>
  <c r="BH510" i="7"/>
  <c r="BG510" i="7"/>
  <c r="BF510" i="7"/>
  <c r="T510" i="7"/>
  <c r="R510" i="7"/>
  <c r="P510" i="7"/>
  <c r="BI508" i="7"/>
  <c r="BH508" i="7"/>
  <c r="BG508" i="7"/>
  <c r="BF508" i="7"/>
  <c r="T508" i="7"/>
  <c r="R508" i="7"/>
  <c r="P508" i="7"/>
  <c r="BI506" i="7"/>
  <c r="BH506" i="7"/>
  <c r="BG506" i="7"/>
  <c r="BF506" i="7"/>
  <c r="T506" i="7"/>
  <c r="R506" i="7"/>
  <c r="P506" i="7"/>
  <c r="BI502" i="7"/>
  <c r="BH502" i="7"/>
  <c r="BG502" i="7"/>
  <c r="BF502" i="7"/>
  <c r="T502" i="7"/>
  <c r="R502" i="7"/>
  <c r="P502" i="7"/>
  <c r="BI499" i="7"/>
  <c r="BH499" i="7"/>
  <c r="BG499" i="7"/>
  <c r="BF499" i="7"/>
  <c r="T499" i="7"/>
  <c r="R499" i="7"/>
  <c r="P499" i="7"/>
  <c r="BI497" i="7"/>
  <c r="BH497" i="7"/>
  <c r="BG497" i="7"/>
  <c r="BF497" i="7"/>
  <c r="T497" i="7"/>
  <c r="R497" i="7"/>
  <c r="P497" i="7"/>
  <c r="BI495" i="7"/>
  <c r="BH495" i="7"/>
  <c r="BG495" i="7"/>
  <c r="BF495" i="7"/>
  <c r="T495" i="7"/>
  <c r="R495" i="7"/>
  <c r="P495" i="7"/>
  <c r="BI488" i="7"/>
  <c r="BH488" i="7"/>
  <c r="BG488" i="7"/>
  <c r="BF488" i="7"/>
  <c r="T488" i="7"/>
  <c r="R488" i="7"/>
  <c r="P488" i="7"/>
  <c r="BI484" i="7"/>
  <c r="BH484" i="7"/>
  <c r="BG484" i="7"/>
  <c r="BF484" i="7"/>
  <c r="T484" i="7"/>
  <c r="R484" i="7"/>
  <c r="P484" i="7"/>
  <c r="BI483" i="7"/>
  <c r="BH483" i="7"/>
  <c r="BG483" i="7"/>
  <c r="BF483" i="7"/>
  <c r="T483" i="7"/>
  <c r="R483" i="7"/>
  <c r="P483" i="7"/>
  <c r="BI481" i="7"/>
  <c r="BH481" i="7"/>
  <c r="BG481" i="7"/>
  <c r="BF481" i="7"/>
  <c r="T481" i="7"/>
  <c r="R481" i="7"/>
  <c r="P481" i="7"/>
  <c r="BI471" i="7"/>
  <c r="BH471" i="7"/>
  <c r="BG471" i="7"/>
  <c r="BF471" i="7"/>
  <c r="T471" i="7"/>
  <c r="R471" i="7"/>
  <c r="P471" i="7"/>
  <c r="BI467" i="7"/>
  <c r="BH467" i="7"/>
  <c r="BG467" i="7"/>
  <c r="BF467" i="7"/>
  <c r="T467" i="7"/>
  <c r="R467" i="7"/>
  <c r="P467" i="7"/>
  <c r="BI463" i="7"/>
  <c r="BH463" i="7"/>
  <c r="BG463" i="7"/>
  <c r="BF463" i="7"/>
  <c r="T463" i="7"/>
  <c r="R463" i="7"/>
  <c r="P463" i="7"/>
  <c r="BI462" i="7"/>
  <c r="BH462" i="7"/>
  <c r="BG462" i="7"/>
  <c r="BF462" i="7"/>
  <c r="T462" i="7"/>
  <c r="R462" i="7"/>
  <c r="P462" i="7"/>
  <c r="BI460" i="7"/>
  <c r="BH460" i="7"/>
  <c r="BG460" i="7"/>
  <c r="BF460" i="7"/>
  <c r="T460" i="7"/>
  <c r="R460" i="7"/>
  <c r="P460" i="7"/>
  <c r="BI459" i="7"/>
  <c r="BH459" i="7"/>
  <c r="BG459" i="7"/>
  <c r="BF459" i="7"/>
  <c r="T459" i="7"/>
  <c r="R459" i="7"/>
  <c r="P459" i="7"/>
  <c r="BI456" i="7"/>
  <c r="BH456" i="7"/>
  <c r="BG456" i="7"/>
  <c r="BF456" i="7"/>
  <c r="T456" i="7"/>
  <c r="R456" i="7"/>
  <c r="P456" i="7"/>
  <c r="BI454" i="7"/>
  <c r="BH454" i="7"/>
  <c r="BG454" i="7"/>
  <c r="BF454" i="7"/>
  <c r="T454" i="7"/>
  <c r="R454" i="7"/>
  <c r="P454" i="7"/>
  <c r="BI453" i="7"/>
  <c r="BH453" i="7"/>
  <c r="BG453" i="7"/>
  <c r="BF453" i="7"/>
  <c r="T453" i="7"/>
  <c r="R453" i="7"/>
  <c r="P453" i="7"/>
  <c r="BI452" i="7"/>
  <c r="BH452" i="7"/>
  <c r="BG452" i="7"/>
  <c r="BF452" i="7"/>
  <c r="T452" i="7"/>
  <c r="R452" i="7"/>
  <c r="P452" i="7"/>
  <c r="BI450" i="7"/>
  <c r="BH450" i="7"/>
  <c r="BG450" i="7"/>
  <c r="BF450" i="7"/>
  <c r="T450" i="7"/>
  <c r="R450" i="7"/>
  <c r="P450" i="7"/>
  <c r="BI449" i="7"/>
  <c r="BH449" i="7"/>
  <c r="BG449" i="7"/>
  <c r="BF449" i="7"/>
  <c r="T449" i="7"/>
  <c r="R449" i="7"/>
  <c r="P449" i="7"/>
  <c r="BI444" i="7"/>
  <c r="BH444" i="7"/>
  <c r="BG444" i="7"/>
  <c r="BF444" i="7"/>
  <c r="T444" i="7"/>
  <c r="R444" i="7"/>
  <c r="P444" i="7"/>
  <c r="BI442" i="7"/>
  <c r="BH442" i="7"/>
  <c r="BG442" i="7"/>
  <c r="BF442" i="7"/>
  <c r="T442" i="7"/>
  <c r="R442" i="7"/>
  <c r="P442" i="7"/>
  <c r="BI438" i="7"/>
  <c r="BH438" i="7"/>
  <c r="BG438" i="7"/>
  <c r="BF438" i="7"/>
  <c r="T438" i="7"/>
  <c r="R438" i="7"/>
  <c r="P438" i="7"/>
  <c r="BI434" i="7"/>
  <c r="BH434" i="7"/>
  <c r="BG434" i="7"/>
  <c r="BF434" i="7"/>
  <c r="T434" i="7"/>
  <c r="R434" i="7"/>
  <c r="P434" i="7"/>
  <c r="BI431" i="7"/>
  <c r="BH431" i="7"/>
  <c r="BG431" i="7"/>
  <c r="BF431" i="7"/>
  <c r="T431" i="7"/>
  <c r="R431" i="7"/>
  <c r="P431" i="7"/>
  <c r="BI429" i="7"/>
  <c r="BH429" i="7"/>
  <c r="BG429" i="7"/>
  <c r="BF429" i="7"/>
  <c r="T429" i="7"/>
  <c r="R429" i="7"/>
  <c r="P429" i="7"/>
  <c r="BI428" i="7"/>
  <c r="BH428" i="7"/>
  <c r="BG428" i="7"/>
  <c r="BF428" i="7"/>
  <c r="T428" i="7"/>
  <c r="R428" i="7"/>
  <c r="P428" i="7"/>
  <c r="BI425" i="7"/>
  <c r="BH425" i="7"/>
  <c r="BG425" i="7"/>
  <c r="BF425" i="7"/>
  <c r="T425" i="7"/>
  <c r="R425" i="7"/>
  <c r="P425" i="7"/>
  <c r="BI423" i="7"/>
  <c r="BH423" i="7"/>
  <c r="BG423" i="7"/>
  <c r="BF423" i="7"/>
  <c r="T423" i="7"/>
  <c r="R423" i="7"/>
  <c r="P423" i="7"/>
  <c r="BI422" i="7"/>
  <c r="BH422" i="7"/>
  <c r="BG422" i="7"/>
  <c r="BF422" i="7"/>
  <c r="T422" i="7"/>
  <c r="R422" i="7"/>
  <c r="P422" i="7"/>
  <c r="BI419" i="7"/>
  <c r="BH419" i="7"/>
  <c r="BG419" i="7"/>
  <c r="BF419" i="7"/>
  <c r="T419" i="7"/>
  <c r="R419" i="7"/>
  <c r="P419" i="7"/>
  <c r="BI417" i="7"/>
  <c r="BH417" i="7"/>
  <c r="BG417" i="7"/>
  <c r="BF417" i="7"/>
  <c r="T417" i="7"/>
  <c r="R417" i="7"/>
  <c r="P417" i="7"/>
  <c r="BI414" i="7"/>
  <c r="BH414" i="7"/>
  <c r="BG414" i="7"/>
  <c r="BF414" i="7"/>
  <c r="T414" i="7"/>
  <c r="R414" i="7"/>
  <c r="P414" i="7"/>
  <c r="BI411" i="7"/>
  <c r="BH411" i="7"/>
  <c r="BG411" i="7"/>
  <c r="BF411" i="7"/>
  <c r="T411" i="7"/>
  <c r="R411" i="7"/>
  <c r="P411" i="7"/>
  <c r="BI409" i="7"/>
  <c r="BH409" i="7"/>
  <c r="BG409" i="7"/>
  <c r="BF409" i="7"/>
  <c r="T409" i="7"/>
  <c r="R409" i="7"/>
  <c r="P409" i="7"/>
  <c r="BI408" i="7"/>
  <c r="BH408" i="7"/>
  <c r="BG408" i="7"/>
  <c r="BF408" i="7"/>
  <c r="T408" i="7"/>
  <c r="R408" i="7"/>
  <c r="P408" i="7"/>
  <c r="BI404" i="7"/>
  <c r="BH404" i="7"/>
  <c r="BG404" i="7"/>
  <c r="BF404" i="7"/>
  <c r="T404" i="7"/>
  <c r="R404" i="7"/>
  <c r="P404" i="7"/>
  <c r="BI401" i="7"/>
  <c r="BH401" i="7"/>
  <c r="BG401" i="7"/>
  <c r="BF401" i="7"/>
  <c r="T401" i="7"/>
  <c r="R401" i="7"/>
  <c r="P401" i="7"/>
  <c r="BI399" i="7"/>
  <c r="BH399" i="7"/>
  <c r="BG399" i="7"/>
  <c r="BF399" i="7"/>
  <c r="T399" i="7"/>
  <c r="R399" i="7"/>
  <c r="P399" i="7"/>
  <c r="BI395" i="7"/>
  <c r="BH395" i="7"/>
  <c r="BG395" i="7"/>
  <c r="BF395" i="7"/>
  <c r="T395" i="7"/>
  <c r="R395" i="7"/>
  <c r="P395" i="7"/>
  <c r="BI393" i="7"/>
  <c r="BH393" i="7"/>
  <c r="BG393" i="7"/>
  <c r="BF393" i="7"/>
  <c r="T393" i="7"/>
  <c r="R393" i="7"/>
  <c r="P393" i="7"/>
  <c r="BI388" i="7"/>
  <c r="BH388" i="7"/>
  <c r="BG388" i="7"/>
  <c r="BF388" i="7"/>
  <c r="T388" i="7"/>
  <c r="R388" i="7"/>
  <c r="P388" i="7"/>
  <c r="BI387" i="7"/>
  <c r="BH387" i="7"/>
  <c r="BG387" i="7"/>
  <c r="BF387" i="7"/>
  <c r="T387" i="7"/>
  <c r="R387" i="7"/>
  <c r="P387" i="7"/>
  <c r="BI385" i="7"/>
  <c r="BH385" i="7"/>
  <c r="BG385" i="7"/>
  <c r="BF385" i="7"/>
  <c r="T385" i="7"/>
  <c r="R385" i="7"/>
  <c r="P385" i="7"/>
  <c r="BI384" i="7"/>
  <c r="BH384" i="7"/>
  <c r="BG384" i="7"/>
  <c r="BF384" i="7"/>
  <c r="T384" i="7"/>
  <c r="R384" i="7"/>
  <c r="P384" i="7"/>
  <c r="BI382" i="7"/>
  <c r="BH382" i="7"/>
  <c r="BG382" i="7"/>
  <c r="BF382" i="7"/>
  <c r="T382" i="7"/>
  <c r="R382" i="7"/>
  <c r="P382" i="7"/>
  <c r="BI381" i="7"/>
  <c r="BH381" i="7"/>
  <c r="BG381" i="7"/>
  <c r="BF381" i="7"/>
  <c r="T381" i="7"/>
  <c r="R381" i="7"/>
  <c r="P381" i="7"/>
  <c r="BI380" i="7"/>
  <c r="BH380" i="7"/>
  <c r="BG380" i="7"/>
  <c r="BF380" i="7"/>
  <c r="T380" i="7"/>
  <c r="R380" i="7"/>
  <c r="P380" i="7"/>
  <c r="BI378" i="7"/>
  <c r="BH378" i="7"/>
  <c r="BG378" i="7"/>
  <c r="BF378" i="7"/>
  <c r="T378" i="7"/>
  <c r="R378" i="7"/>
  <c r="P378" i="7"/>
  <c r="BI370" i="7"/>
  <c r="BH370" i="7"/>
  <c r="BG370" i="7"/>
  <c r="BF370" i="7"/>
  <c r="T370" i="7"/>
  <c r="R370" i="7"/>
  <c r="P370" i="7"/>
  <c r="BI362" i="7"/>
  <c r="BH362" i="7"/>
  <c r="BG362" i="7"/>
  <c r="BF362" i="7"/>
  <c r="T362" i="7"/>
  <c r="R362" i="7"/>
  <c r="P362" i="7"/>
  <c r="BI360" i="7"/>
  <c r="BH360" i="7"/>
  <c r="BG360" i="7"/>
  <c r="BF360" i="7"/>
  <c r="T360" i="7"/>
  <c r="R360" i="7"/>
  <c r="P360" i="7"/>
  <c r="BI358" i="7"/>
  <c r="BH358" i="7"/>
  <c r="BG358" i="7"/>
  <c r="BF358" i="7"/>
  <c r="T358" i="7"/>
  <c r="R358" i="7"/>
  <c r="P358" i="7"/>
  <c r="BI352" i="7"/>
  <c r="BH352" i="7"/>
  <c r="BG352" i="7"/>
  <c r="BF352" i="7"/>
  <c r="T352" i="7"/>
  <c r="R352" i="7"/>
  <c r="P352" i="7"/>
  <c r="BI344" i="7"/>
  <c r="BH344" i="7"/>
  <c r="BG344" i="7"/>
  <c r="BF344" i="7"/>
  <c r="T344" i="7"/>
  <c r="R344" i="7"/>
  <c r="P344" i="7"/>
  <c r="BI341" i="7"/>
  <c r="BH341" i="7"/>
  <c r="BG341" i="7"/>
  <c r="BF341" i="7"/>
  <c r="T341" i="7"/>
  <c r="R341" i="7"/>
  <c r="P341" i="7"/>
  <c r="BI332" i="7"/>
  <c r="BH332" i="7"/>
  <c r="BG332" i="7"/>
  <c r="BF332" i="7"/>
  <c r="T332" i="7"/>
  <c r="R332" i="7"/>
  <c r="P332" i="7"/>
  <c r="BI323" i="7"/>
  <c r="BH323" i="7"/>
  <c r="BG323" i="7"/>
  <c r="BF323" i="7"/>
  <c r="T323" i="7"/>
  <c r="R323" i="7"/>
  <c r="P323" i="7"/>
  <c r="BI316" i="7"/>
  <c r="BH316" i="7"/>
  <c r="BG316" i="7"/>
  <c r="BF316" i="7"/>
  <c r="T316" i="7"/>
  <c r="R316" i="7"/>
  <c r="P316" i="7"/>
  <c r="BI312" i="7"/>
  <c r="BH312" i="7"/>
  <c r="BG312" i="7"/>
  <c r="BF312" i="7"/>
  <c r="T312" i="7"/>
  <c r="R312" i="7"/>
  <c r="P312" i="7"/>
  <c r="BI308" i="7"/>
  <c r="BH308" i="7"/>
  <c r="BG308" i="7"/>
  <c r="BF308" i="7"/>
  <c r="T308" i="7"/>
  <c r="R308" i="7"/>
  <c r="P308" i="7"/>
  <c r="BI305" i="7"/>
  <c r="BH305" i="7"/>
  <c r="BG305" i="7"/>
  <c r="BF305" i="7"/>
  <c r="T305" i="7"/>
  <c r="T304" i="7" s="1"/>
  <c r="R305" i="7"/>
  <c r="R304" i="7"/>
  <c r="P305" i="7"/>
  <c r="P304" i="7"/>
  <c r="BI302" i="7"/>
  <c r="BH302" i="7"/>
  <c r="BG302" i="7"/>
  <c r="BF302" i="7"/>
  <c r="T302" i="7"/>
  <c r="R302" i="7"/>
  <c r="P302" i="7"/>
  <c r="BI300" i="7"/>
  <c r="BH300" i="7"/>
  <c r="BG300" i="7"/>
  <c r="BF300" i="7"/>
  <c r="T300" i="7"/>
  <c r="R300" i="7"/>
  <c r="P300" i="7"/>
  <c r="BI296" i="7"/>
  <c r="BH296" i="7"/>
  <c r="BG296" i="7"/>
  <c r="BF296" i="7"/>
  <c r="T296" i="7"/>
  <c r="R296" i="7"/>
  <c r="P296" i="7"/>
  <c r="BI294" i="7"/>
  <c r="BH294" i="7"/>
  <c r="BG294" i="7"/>
  <c r="BF294" i="7"/>
  <c r="T294" i="7"/>
  <c r="R294" i="7"/>
  <c r="P294" i="7"/>
  <c r="BI292" i="7"/>
  <c r="BH292" i="7"/>
  <c r="BG292" i="7"/>
  <c r="BF292" i="7"/>
  <c r="T292" i="7"/>
  <c r="R292" i="7"/>
  <c r="P292" i="7"/>
  <c r="BI287" i="7"/>
  <c r="BH287" i="7"/>
  <c r="BG287" i="7"/>
  <c r="BF287" i="7"/>
  <c r="T287" i="7"/>
  <c r="R287" i="7"/>
  <c r="P287" i="7"/>
  <c r="BI281" i="7"/>
  <c r="BH281" i="7"/>
  <c r="BG281" i="7"/>
  <c r="BF281" i="7"/>
  <c r="T281" i="7"/>
  <c r="R281" i="7"/>
  <c r="P281" i="7"/>
  <c r="BI279" i="7"/>
  <c r="BH279" i="7"/>
  <c r="BG279" i="7"/>
  <c r="BF279" i="7"/>
  <c r="T279" i="7"/>
  <c r="R279" i="7"/>
  <c r="P279" i="7"/>
  <c r="BI272" i="7"/>
  <c r="BH272" i="7"/>
  <c r="BG272" i="7"/>
  <c r="BF272" i="7"/>
  <c r="T272" i="7"/>
  <c r="R272" i="7"/>
  <c r="P272" i="7"/>
  <c r="BI270" i="7"/>
  <c r="BH270" i="7"/>
  <c r="BG270" i="7"/>
  <c r="BF270" i="7"/>
  <c r="T270" i="7"/>
  <c r="R270" i="7"/>
  <c r="P270" i="7"/>
  <c r="BI268" i="7"/>
  <c r="BH268" i="7"/>
  <c r="BG268" i="7"/>
  <c r="BF268" i="7"/>
  <c r="T268" i="7"/>
  <c r="R268" i="7"/>
  <c r="P268" i="7"/>
  <c r="BI254" i="7"/>
  <c r="BH254" i="7"/>
  <c r="BG254" i="7"/>
  <c r="BF254" i="7"/>
  <c r="T254" i="7"/>
  <c r="R254" i="7"/>
  <c r="P254" i="7"/>
  <c r="BI237" i="7"/>
  <c r="BH237" i="7"/>
  <c r="BG237" i="7"/>
  <c r="BF237" i="7"/>
  <c r="T237" i="7"/>
  <c r="R237" i="7"/>
  <c r="P237" i="7"/>
  <c r="BI231" i="7"/>
  <c r="BH231" i="7"/>
  <c r="BG231" i="7"/>
  <c r="BF231" i="7"/>
  <c r="T231" i="7"/>
  <c r="R231" i="7"/>
  <c r="P231" i="7"/>
  <c r="BI227" i="7"/>
  <c r="BH227" i="7"/>
  <c r="BG227" i="7"/>
  <c r="BF227" i="7"/>
  <c r="T227" i="7"/>
  <c r="R227" i="7"/>
  <c r="P227" i="7"/>
  <c r="BI214" i="7"/>
  <c r="BH214" i="7"/>
  <c r="BG214" i="7"/>
  <c r="BF214" i="7"/>
  <c r="T214" i="7"/>
  <c r="R214" i="7"/>
  <c r="P214" i="7"/>
  <c r="BI211" i="7"/>
  <c r="BH211" i="7"/>
  <c r="BG211" i="7"/>
  <c r="BF211" i="7"/>
  <c r="T211" i="7"/>
  <c r="R211" i="7"/>
  <c r="P211" i="7"/>
  <c r="BI207" i="7"/>
  <c r="BH207" i="7"/>
  <c r="BG207" i="7"/>
  <c r="BF207" i="7"/>
  <c r="T207" i="7"/>
  <c r="R207" i="7"/>
  <c r="P207" i="7"/>
  <c r="BI204" i="7"/>
  <c r="BH204" i="7"/>
  <c r="BG204" i="7"/>
  <c r="BF204" i="7"/>
  <c r="T204" i="7"/>
  <c r="R204" i="7"/>
  <c r="P204" i="7"/>
  <c r="BI195" i="7"/>
  <c r="BH195" i="7"/>
  <c r="BG195" i="7"/>
  <c r="BF195" i="7"/>
  <c r="T195" i="7"/>
  <c r="R195" i="7"/>
  <c r="P195" i="7"/>
  <c r="BI190" i="7"/>
  <c r="BH190" i="7"/>
  <c r="BG190" i="7"/>
  <c r="BF190" i="7"/>
  <c r="T190" i="7"/>
  <c r="R190" i="7"/>
  <c r="P190" i="7"/>
  <c r="BI176" i="7"/>
  <c r="BH176" i="7"/>
  <c r="BG176" i="7"/>
  <c r="BF176" i="7"/>
  <c r="T176" i="7"/>
  <c r="R176" i="7"/>
  <c r="P176" i="7"/>
  <c r="BI174" i="7"/>
  <c r="BH174" i="7"/>
  <c r="BG174" i="7"/>
  <c r="BF174" i="7"/>
  <c r="T174" i="7"/>
  <c r="R174" i="7"/>
  <c r="P174" i="7"/>
  <c r="BI164" i="7"/>
  <c r="BH164" i="7"/>
  <c r="BG164" i="7"/>
  <c r="BF164" i="7"/>
  <c r="T164" i="7"/>
  <c r="R164" i="7"/>
  <c r="P164" i="7"/>
  <c r="BI160" i="7"/>
  <c r="BH160" i="7"/>
  <c r="BG160" i="7"/>
  <c r="BF160" i="7"/>
  <c r="T160" i="7"/>
  <c r="R160" i="7"/>
  <c r="P160" i="7"/>
  <c r="BI156" i="7"/>
  <c r="BH156" i="7"/>
  <c r="BG156" i="7"/>
  <c r="BF156" i="7"/>
  <c r="T156" i="7"/>
  <c r="R156" i="7"/>
  <c r="P156" i="7"/>
  <c r="BI152" i="7"/>
  <c r="BH152" i="7"/>
  <c r="BG152" i="7"/>
  <c r="BF152" i="7"/>
  <c r="T152" i="7"/>
  <c r="R152" i="7"/>
  <c r="P152" i="7"/>
  <c r="BI139" i="7"/>
  <c r="BH139" i="7"/>
  <c r="BG139" i="7"/>
  <c r="BF139" i="7"/>
  <c r="T139" i="7"/>
  <c r="R139" i="7"/>
  <c r="P139" i="7"/>
  <c r="BI137" i="7"/>
  <c r="BH137" i="7"/>
  <c r="BG137" i="7"/>
  <c r="BF137" i="7"/>
  <c r="T137" i="7"/>
  <c r="R137" i="7"/>
  <c r="P137" i="7"/>
  <c r="BI133" i="7"/>
  <c r="BH133" i="7"/>
  <c r="BG133" i="7"/>
  <c r="BF133" i="7"/>
  <c r="T133" i="7"/>
  <c r="R133" i="7"/>
  <c r="P133" i="7"/>
  <c r="BI131" i="7"/>
  <c r="BH131" i="7"/>
  <c r="BG131" i="7"/>
  <c r="BF131" i="7"/>
  <c r="T131" i="7"/>
  <c r="R131" i="7"/>
  <c r="P131" i="7"/>
  <c r="BI128" i="7"/>
  <c r="BH128" i="7"/>
  <c r="BG128" i="7"/>
  <c r="BF128" i="7"/>
  <c r="T128" i="7"/>
  <c r="R128" i="7"/>
  <c r="P128" i="7"/>
  <c r="BI126" i="7"/>
  <c r="BH126" i="7"/>
  <c r="BG126" i="7"/>
  <c r="BF126" i="7"/>
  <c r="T126" i="7"/>
  <c r="R126" i="7"/>
  <c r="P126" i="7"/>
  <c r="BI114" i="7"/>
  <c r="BH114" i="7"/>
  <c r="BG114" i="7"/>
  <c r="BF114" i="7"/>
  <c r="T114" i="7"/>
  <c r="R114" i="7"/>
  <c r="P114" i="7"/>
  <c r="BI108" i="7"/>
  <c r="BH108" i="7"/>
  <c r="BG108" i="7"/>
  <c r="BF108" i="7"/>
  <c r="T108" i="7"/>
  <c r="R108" i="7"/>
  <c r="P108" i="7"/>
  <c r="BI106" i="7"/>
  <c r="BH106" i="7"/>
  <c r="BG106" i="7"/>
  <c r="BF106" i="7"/>
  <c r="T106" i="7"/>
  <c r="R106" i="7"/>
  <c r="P106" i="7"/>
  <c r="J100" i="7"/>
  <c r="J99" i="7"/>
  <c r="F99" i="7"/>
  <c r="F97" i="7"/>
  <c r="E95" i="7"/>
  <c r="J63" i="7"/>
  <c r="J62" i="7"/>
  <c r="F62" i="7"/>
  <c r="F60" i="7"/>
  <c r="E58" i="7"/>
  <c r="J22" i="7"/>
  <c r="E22" i="7"/>
  <c r="F63" i="7" s="1"/>
  <c r="J21" i="7"/>
  <c r="J16" i="7"/>
  <c r="J97" i="7" s="1"/>
  <c r="E7" i="7"/>
  <c r="E89" i="7"/>
  <c r="J41" i="6"/>
  <c r="J40" i="6"/>
  <c r="AY59" i="1" s="1"/>
  <c r="J39" i="6"/>
  <c r="AX59" i="1" s="1"/>
  <c r="BI501" i="6"/>
  <c r="BH501" i="6"/>
  <c r="BG501" i="6"/>
  <c r="BF501" i="6"/>
  <c r="T501" i="6"/>
  <c r="R501" i="6"/>
  <c r="P501" i="6"/>
  <c r="BI499" i="6"/>
  <c r="BH499" i="6"/>
  <c r="BG499" i="6"/>
  <c r="BF499" i="6"/>
  <c r="T499" i="6"/>
  <c r="R499" i="6"/>
  <c r="P499" i="6"/>
  <c r="BI497" i="6"/>
  <c r="BH497" i="6"/>
  <c r="BG497" i="6"/>
  <c r="BF497" i="6"/>
  <c r="T497" i="6"/>
  <c r="R497" i="6"/>
  <c r="P497" i="6"/>
  <c r="BI493" i="6"/>
  <c r="BH493" i="6"/>
  <c r="BG493" i="6"/>
  <c r="BF493" i="6"/>
  <c r="T493" i="6"/>
  <c r="R493" i="6"/>
  <c r="P493" i="6"/>
  <c r="BI490" i="6"/>
  <c r="BH490" i="6"/>
  <c r="BG490" i="6"/>
  <c r="BF490" i="6"/>
  <c r="T490" i="6"/>
  <c r="R490" i="6"/>
  <c r="P490" i="6"/>
  <c r="BI486" i="6"/>
  <c r="BH486" i="6"/>
  <c r="BG486" i="6"/>
  <c r="BF486" i="6"/>
  <c r="T486" i="6"/>
  <c r="R486" i="6"/>
  <c r="P486" i="6"/>
  <c r="BI484" i="6"/>
  <c r="BH484" i="6"/>
  <c r="BG484" i="6"/>
  <c r="BF484" i="6"/>
  <c r="T484" i="6"/>
  <c r="R484" i="6"/>
  <c r="P484" i="6"/>
  <c r="BI479" i="6"/>
  <c r="BH479" i="6"/>
  <c r="BG479" i="6"/>
  <c r="BF479" i="6"/>
  <c r="T479" i="6"/>
  <c r="R479" i="6"/>
  <c r="P479" i="6"/>
  <c r="BI477" i="6"/>
  <c r="BH477" i="6"/>
  <c r="BG477" i="6"/>
  <c r="BF477" i="6"/>
  <c r="T477" i="6"/>
  <c r="R477" i="6"/>
  <c r="P477" i="6"/>
  <c r="BI475" i="6"/>
  <c r="BH475" i="6"/>
  <c r="BG475" i="6"/>
  <c r="BF475" i="6"/>
  <c r="T475" i="6"/>
  <c r="R475" i="6"/>
  <c r="P475" i="6"/>
  <c r="BI471" i="6"/>
  <c r="BH471" i="6"/>
  <c r="BG471" i="6"/>
  <c r="BF471" i="6"/>
  <c r="T471" i="6"/>
  <c r="R471" i="6"/>
  <c r="P471" i="6"/>
  <c r="BI468" i="6"/>
  <c r="BH468" i="6"/>
  <c r="BG468" i="6"/>
  <c r="BF468" i="6"/>
  <c r="T468" i="6"/>
  <c r="R468" i="6"/>
  <c r="P468" i="6"/>
  <c r="BI466" i="6"/>
  <c r="BH466" i="6"/>
  <c r="BG466" i="6"/>
  <c r="BF466" i="6"/>
  <c r="T466" i="6"/>
  <c r="R466" i="6"/>
  <c r="P466" i="6"/>
  <c r="BI464" i="6"/>
  <c r="BH464" i="6"/>
  <c r="BG464" i="6"/>
  <c r="BF464" i="6"/>
  <c r="T464" i="6"/>
  <c r="R464" i="6"/>
  <c r="P464" i="6"/>
  <c r="BI457" i="6"/>
  <c r="BH457" i="6"/>
  <c r="BG457" i="6"/>
  <c r="BF457" i="6"/>
  <c r="T457" i="6"/>
  <c r="R457" i="6"/>
  <c r="P457" i="6"/>
  <c r="BI453" i="6"/>
  <c r="BH453" i="6"/>
  <c r="BG453" i="6"/>
  <c r="BF453" i="6"/>
  <c r="T453" i="6"/>
  <c r="R453" i="6"/>
  <c r="P453" i="6"/>
  <c r="BI452" i="6"/>
  <c r="BH452" i="6"/>
  <c r="BG452" i="6"/>
  <c r="BF452" i="6"/>
  <c r="T452" i="6"/>
  <c r="R452" i="6"/>
  <c r="P452" i="6"/>
  <c r="BI450" i="6"/>
  <c r="BH450" i="6"/>
  <c r="BG450" i="6"/>
  <c r="BF450" i="6"/>
  <c r="T450" i="6"/>
  <c r="R450" i="6"/>
  <c r="P450" i="6"/>
  <c r="BI440" i="6"/>
  <c r="BH440" i="6"/>
  <c r="BG440" i="6"/>
  <c r="BF440" i="6"/>
  <c r="T440" i="6"/>
  <c r="R440" i="6"/>
  <c r="P440" i="6"/>
  <c r="BI436" i="6"/>
  <c r="BH436" i="6"/>
  <c r="BG436" i="6"/>
  <c r="BF436" i="6"/>
  <c r="T436" i="6"/>
  <c r="R436" i="6"/>
  <c r="P436" i="6"/>
  <c r="BI432" i="6"/>
  <c r="BH432" i="6"/>
  <c r="BG432" i="6"/>
  <c r="BF432" i="6"/>
  <c r="T432" i="6"/>
  <c r="R432" i="6"/>
  <c r="P432" i="6"/>
  <c r="BI431" i="6"/>
  <c r="BH431" i="6"/>
  <c r="BG431" i="6"/>
  <c r="BF431" i="6"/>
  <c r="T431" i="6"/>
  <c r="R431" i="6"/>
  <c r="P431" i="6"/>
  <c r="BI430" i="6"/>
  <c r="BH430" i="6"/>
  <c r="BG430" i="6"/>
  <c r="BF430" i="6"/>
  <c r="T430" i="6"/>
  <c r="R430" i="6"/>
  <c r="P430" i="6"/>
  <c r="BI428" i="6"/>
  <c r="BH428" i="6"/>
  <c r="BG428" i="6"/>
  <c r="BF428" i="6"/>
  <c r="T428" i="6"/>
  <c r="R428" i="6"/>
  <c r="P428" i="6"/>
  <c r="BI426" i="6"/>
  <c r="BH426" i="6"/>
  <c r="BG426" i="6"/>
  <c r="BF426" i="6"/>
  <c r="T426" i="6"/>
  <c r="R426" i="6"/>
  <c r="P426" i="6"/>
  <c r="BI422" i="6"/>
  <c r="BH422" i="6"/>
  <c r="BG422" i="6"/>
  <c r="BF422" i="6"/>
  <c r="T422" i="6"/>
  <c r="R422" i="6"/>
  <c r="P422" i="6"/>
  <c r="BI418" i="6"/>
  <c r="BH418" i="6"/>
  <c r="BG418" i="6"/>
  <c r="BF418" i="6"/>
  <c r="T418" i="6"/>
  <c r="R418" i="6"/>
  <c r="P418" i="6"/>
  <c r="BI415" i="6"/>
  <c r="BH415" i="6"/>
  <c r="BG415" i="6"/>
  <c r="BF415" i="6"/>
  <c r="T415" i="6"/>
  <c r="R415" i="6"/>
  <c r="P415" i="6"/>
  <c r="BI413" i="6"/>
  <c r="BH413" i="6"/>
  <c r="BG413" i="6"/>
  <c r="BF413" i="6"/>
  <c r="T413" i="6"/>
  <c r="R413" i="6"/>
  <c r="P413" i="6"/>
  <c r="BI412" i="6"/>
  <c r="BH412" i="6"/>
  <c r="BG412" i="6"/>
  <c r="BF412" i="6"/>
  <c r="T412" i="6"/>
  <c r="R412" i="6"/>
  <c r="P412" i="6"/>
  <c r="BI409" i="6"/>
  <c r="BH409" i="6"/>
  <c r="BG409" i="6"/>
  <c r="BF409" i="6"/>
  <c r="T409" i="6"/>
  <c r="R409" i="6"/>
  <c r="P409" i="6"/>
  <c r="BI407" i="6"/>
  <c r="BH407" i="6"/>
  <c r="BG407" i="6"/>
  <c r="BF407" i="6"/>
  <c r="T407" i="6"/>
  <c r="R407" i="6"/>
  <c r="P407" i="6"/>
  <c r="BI404" i="6"/>
  <c r="BH404" i="6"/>
  <c r="BG404" i="6"/>
  <c r="BF404" i="6"/>
  <c r="T404" i="6"/>
  <c r="R404" i="6"/>
  <c r="P404" i="6"/>
  <c r="BI401" i="6"/>
  <c r="BH401" i="6"/>
  <c r="BG401" i="6"/>
  <c r="BF401" i="6"/>
  <c r="T401" i="6"/>
  <c r="R401" i="6"/>
  <c r="P401" i="6"/>
  <c r="BI399" i="6"/>
  <c r="BH399" i="6"/>
  <c r="BG399" i="6"/>
  <c r="BF399" i="6"/>
  <c r="T399" i="6"/>
  <c r="R399" i="6"/>
  <c r="P399" i="6"/>
  <c r="BI398" i="6"/>
  <c r="BH398" i="6"/>
  <c r="BG398" i="6"/>
  <c r="BF398" i="6"/>
  <c r="T398" i="6"/>
  <c r="R398" i="6"/>
  <c r="P398" i="6"/>
  <c r="BI394" i="6"/>
  <c r="BH394" i="6"/>
  <c r="BG394" i="6"/>
  <c r="BF394" i="6"/>
  <c r="T394" i="6"/>
  <c r="R394" i="6"/>
  <c r="P394" i="6"/>
  <c r="BI391" i="6"/>
  <c r="BH391" i="6"/>
  <c r="BG391" i="6"/>
  <c r="BF391" i="6"/>
  <c r="T391" i="6"/>
  <c r="R391" i="6"/>
  <c r="P391" i="6"/>
  <c r="BI388" i="6"/>
  <c r="BH388" i="6"/>
  <c r="BG388" i="6"/>
  <c r="BF388" i="6"/>
  <c r="T388" i="6"/>
  <c r="R388" i="6"/>
  <c r="P388" i="6"/>
  <c r="BI386" i="6"/>
  <c r="BH386" i="6"/>
  <c r="BG386" i="6"/>
  <c r="BF386" i="6"/>
  <c r="T386" i="6"/>
  <c r="R386" i="6"/>
  <c r="P386" i="6"/>
  <c r="BI382" i="6"/>
  <c r="BH382" i="6"/>
  <c r="BG382" i="6"/>
  <c r="BF382" i="6"/>
  <c r="T382" i="6"/>
  <c r="R382" i="6"/>
  <c r="P382" i="6"/>
  <c r="BI380" i="6"/>
  <c r="BH380" i="6"/>
  <c r="BG380" i="6"/>
  <c r="BF380" i="6"/>
  <c r="T380" i="6"/>
  <c r="R380" i="6"/>
  <c r="P380" i="6"/>
  <c r="BI375" i="6"/>
  <c r="BH375" i="6"/>
  <c r="BG375" i="6"/>
  <c r="BF375" i="6"/>
  <c r="T375" i="6"/>
  <c r="R375" i="6"/>
  <c r="P375" i="6"/>
  <c r="BI374" i="6"/>
  <c r="BH374" i="6"/>
  <c r="BG374" i="6"/>
  <c r="BF374" i="6"/>
  <c r="T374" i="6"/>
  <c r="R374" i="6"/>
  <c r="P374" i="6"/>
  <c r="BI372" i="6"/>
  <c r="BH372" i="6"/>
  <c r="BG372" i="6"/>
  <c r="BF372" i="6"/>
  <c r="T372" i="6"/>
  <c r="R372" i="6"/>
  <c r="P372" i="6"/>
  <c r="BI364" i="6"/>
  <c r="BH364" i="6"/>
  <c r="BG364" i="6"/>
  <c r="BF364" i="6"/>
  <c r="T364" i="6"/>
  <c r="R364" i="6"/>
  <c r="P364" i="6"/>
  <c r="BI356" i="6"/>
  <c r="BH356" i="6"/>
  <c r="BG356" i="6"/>
  <c r="BF356" i="6"/>
  <c r="T356" i="6"/>
  <c r="R356" i="6"/>
  <c r="P356" i="6"/>
  <c r="BI354" i="6"/>
  <c r="BH354" i="6"/>
  <c r="BG354" i="6"/>
  <c r="BF354" i="6"/>
  <c r="T354" i="6"/>
  <c r="R354" i="6"/>
  <c r="P354" i="6"/>
  <c r="BI352" i="6"/>
  <c r="BH352" i="6"/>
  <c r="BG352" i="6"/>
  <c r="BF352" i="6"/>
  <c r="T352" i="6"/>
  <c r="R352" i="6"/>
  <c r="P352" i="6"/>
  <c r="BI346" i="6"/>
  <c r="BH346" i="6"/>
  <c r="BG346" i="6"/>
  <c r="BF346" i="6"/>
  <c r="T346" i="6"/>
  <c r="R346" i="6"/>
  <c r="P346" i="6"/>
  <c r="BI338" i="6"/>
  <c r="BH338" i="6"/>
  <c r="BG338" i="6"/>
  <c r="BF338" i="6"/>
  <c r="T338" i="6"/>
  <c r="R338" i="6"/>
  <c r="P338" i="6"/>
  <c r="BI335" i="6"/>
  <c r="BH335" i="6"/>
  <c r="BG335" i="6"/>
  <c r="BF335" i="6"/>
  <c r="T335" i="6"/>
  <c r="R335" i="6"/>
  <c r="P335" i="6"/>
  <c r="BI328" i="6"/>
  <c r="BH328" i="6"/>
  <c r="BG328" i="6"/>
  <c r="BF328" i="6"/>
  <c r="T328" i="6"/>
  <c r="R328" i="6"/>
  <c r="P328" i="6"/>
  <c r="BI321" i="6"/>
  <c r="BH321" i="6"/>
  <c r="BG321" i="6"/>
  <c r="BF321" i="6"/>
  <c r="T321" i="6"/>
  <c r="R321" i="6"/>
  <c r="P321" i="6"/>
  <c r="BI314" i="6"/>
  <c r="BH314" i="6"/>
  <c r="BG314" i="6"/>
  <c r="BF314" i="6"/>
  <c r="T314" i="6"/>
  <c r="R314" i="6"/>
  <c r="P314" i="6"/>
  <c r="BI310" i="6"/>
  <c r="BH310" i="6"/>
  <c r="BG310" i="6"/>
  <c r="BF310" i="6"/>
  <c r="T310" i="6"/>
  <c r="R310" i="6"/>
  <c r="P310" i="6"/>
  <c r="BI306" i="6"/>
  <c r="BH306" i="6"/>
  <c r="BG306" i="6"/>
  <c r="BF306" i="6"/>
  <c r="T306" i="6"/>
  <c r="R306" i="6"/>
  <c r="P306" i="6"/>
  <c r="BI303" i="6"/>
  <c r="BH303" i="6"/>
  <c r="BG303" i="6"/>
  <c r="BF303" i="6"/>
  <c r="T303" i="6"/>
  <c r="T302" i="6" s="1"/>
  <c r="R303" i="6"/>
  <c r="R302" i="6"/>
  <c r="P303" i="6"/>
  <c r="P302" i="6"/>
  <c r="BI300" i="6"/>
  <c r="BH300" i="6"/>
  <c r="BG300" i="6"/>
  <c r="BF300" i="6"/>
  <c r="T300" i="6"/>
  <c r="R300" i="6"/>
  <c r="P300" i="6"/>
  <c r="BI298" i="6"/>
  <c r="BH298" i="6"/>
  <c r="BG298" i="6"/>
  <c r="BF298" i="6"/>
  <c r="T298" i="6"/>
  <c r="R298" i="6"/>
  <c r="P298" i="6"/>
  <c r="BI294" i="6"/>
  <c r="BH294" i="6"/>
  <c r="BG294" i="6"/>
  <c r="BF294" i="6"/>
  <c r="T294" i="6"/>
  <c r="R294" i="6"/>
  <c r="P294" i="6"/>
  <c r="BI292" i="6"/>
  <c r="BH292" i="6"/>
  <c r="BG292" i="6"/>
  <c r="BF292" i="6"/>
  <c r="T292" i="6"/>
  <c r="R292" i="6"/>
  <c r="P292" i="6"/>
  <c r="BI290" i="6"/>
  <c r="BH290" i="6"/>
  <c r="BG290" i="6"/>
  <c r="BF290" i="6"/>
  <c r="T290" i="6"/>
  <c r="R290" i="6"/>
  <c r="P290" i="6"/>
  <c r="BI285" i="6"/>
  <c r="BH285" i="6"/>
  <c r="BG285" i="6"/>
  <c r="BF285" i="6"/>
  <c r="T285" i="6"/>
  <c r="R285" i="6"/>
  <c r="P285" i="6"/>
  <c r="BI279" i="6"/>
  <c r="BH279" i="6"/>
  <c r="BG279" i="6"/>
  <c r="BF279" i="6"/>
  <c r="T279" i="6"/>
  <c r="R279" i="6"/>
  <c r="P279" i="6"/>
  <c r="BI277" i="6"/>
  <c r="BH277" i="6"/>
  <c r="BG277" i="6"/>
  <c r="BF277" i="6"/>
  <c r="T277" i="6"/>
  <c r="R277" i="6"/>
  <c r="P277" i="6"/>
  <c r="BI270" i="6"/>
  <c r="BH270" i="6"/>
  <c r="BG270" i="6"/>
  <c r="BF270" i="6"/>
  <c r="T270" i="6"/>
  <c r="R270" i="6"/>
  <c r="P270" i="6"/>
  <c r="BI268" i="6"/>
  <c r="BH268" i="6"/>
  <c r="BG268" i="6"/>
  <c r="BF268" i="6"/>
  <c r="T268" i="6"/>
  <c r="R268" i="6"/>
  <c r="P268" i="6"/>
  <c r="BI266" i="6"/>
  <c r="BH266" i="6"/>
  <c r="BG266" i="6"/>
  <c r="BF266" i="6"/>
  <c r="T266" i="6"/>
  <c r="R266" i="6"/>
  <c r="P266" i="6"/>
  <c r="BI253" i="6"/>
  <c r="BH253" i="6"/>
  <c r="BG253" i="6"/>
  <c r="BF253" i="6"/>
  <c r="T253" i="6"/>
  <c r="R253" i="6"/>
  <c r="P253" i="6"/>
  <c r="BI236" i="6"/>
  <c r="BH236" i="6"/>
  <c r="BG236" i="6"/>
  <c r="BF236" i="6"/>
  <c r="T236" i="6"/>
  <c r="R236" i="6"/>
  <c r="P236" i="6"/>
  <c r="BI230" i="6"/>
  <c r="BH230" i="6"/>
  <c r="BG230" i="6"/>
  <c r="BF230" i="6"/>
  <c r="T230" i="6"/>
  <c r="R230" i="6"/>
  <c r="P230" i="6"/>
  <c r="BI226" i="6"/>
  <c r="BH226" i="6"/>
  <c r="BG226" i="6"/>
  <c r="BF226" i="6"/>
  <c r="T226" i="6"/>
  <c r="R226" i="6"/>
  <c r="P226" i="6"/>
  <c r="BI213" i="6"/>
  <c r="BH213" i="6"/>
  <c r="BG213" i="6"/>
  <c r="BF213" i="6"/>
  <c r="T213" i="6"/>
  <c r="R213" i="6"/>
  <c r="P213" i="6"/>
  <c r="BI210" i="6"/>
  <c r="BH210" i="6"/>
  <c r="BG210" i="6"/>
  <c r="BF210" i="6"/>
  <c r="T210" i="6"/>
  <c r="R210" i="6"/>
  <c r="P210" i="6"/>
  <c r="BI206" i="6"/>
  <c r="BH206" i="6"/>
  <c r="BG206" i="6"/>
  <c r="BF206" i="6"/>
  <c r="T206" i="6"/>
  <c r="R206" i="6"/>
  <c r="P206" i="6"/>
  <c r="BI203" i="6"/>
  <c r="BH203" i="6"/>
  <c r="BG203" i="6"/>
  <c r="BF203" i="6"/>
  <c r="T203" i="6"/>
  <c r="R203" i="6"/>
  <c r="P203" i="6"/>
  <c r="BI194" i="6"/>
  <c r="BH194" i="6"/>
  <c r="BG194" i="6"/>
  <c r="BF194" i="6"/>
  <c r="T194" i="6"/>
  <c r="R194" i="6"/>
  <c r="P194" i="6"/>
  <c r="BI189" i="6"/>
  <c r="BH189" i="6"/>
  <c r="BG189" i="6"/>
  <c r="BF189" i="6"/>
  <c r="T189" i="6"/>
  <c r="R189" i="6"/>
  <c r="P189" i="6"/>
  <c r="BI175" i="6"/>
  <c r="BH175" i="6"/>
  <c r="BG175" i="6"/>
  <c r="BF175" i="6"/>
  <c r="T175" i="6"/>
  <c r="R175" i="6"/>
  <c r="P175" i="6"/>
  <c r="BI173" i="6"/>
  <c r="BH173" i="6"/>
  <c r="BG173" i="6"/>
  <c r="BF173" i="6"/>
  <c r="T173" i="6"/>
  <c r="R173" i="6"/>
  <c r="P173" i="6"/>
  <c r="BI164" i="6"/>
  <c r="BH164" i="6"/>
  <c r="BG164" i="6"/>
  <c r="BF164" i="6"/>
  <c r="T164" i="6"/>
  <c r="R164" i="6"/>
  <c r="P164" i="6"/>
  <c r="BI160" i="6"/>
  <c r="BH160" i="6"/>
  <c r="BG160" i="6"/>
  <c r="BF160" i="6"/>
  <c r="T160" i="6"/>
  <c r="R160" i="6"/>
  <c r="P160" i="6"/>
  <c r="BI156" i="6"/>
  <c r="BH156" i="6"/>
  <c r="BG156" i="6"/>
  <c r="BF156" i="6"/>
  <c r="T156" i="6"/>
  <c r="R156" i="6"/>
  <c r="P156" i="6"/>
  <c r="BI152" i="6"/>
  <c r="BH152" i="6"/>
  <c r="BG152" i="6"/>
  <c r="BF152" i="6"/>
  <c r="T152" i="6"/>
  <c r="R152" i="6"/>
  <c r="P152" i="6"/>
  <c r="BI139" i="6"/>
  <c r="BH139" i="6"/>
  <c r="BG139" i="6"/>
  <c r="BF139" i="6"/>
  <c r="T139" i="6"/>
  <c r="R139" i="6"/>
  <c r="P139" i="6"/>
  <c r="BI137" i="6"/>
  <c r="BH137" i="6"/>
  <c r="BG137" i="6"/>
  <c r="BF137" i="6"/>
  <c r="T137" i="6"/>
  <c r="R137" i="6"/>
  <c r="P137" i="6"/>
  <c r="BI133" i="6"/>
  <c r="BH133" i="6"/>
  <c r="BG133" i="6"/>
  <c r="BF133" i="6"/>
  <c r="T133" i="6"/>
  <c r="R133" i="6"/>
  <c r="P133" i="6"/>
  <c r="BI131" i="6"/>
  <c r="BH131" i="6"/>
  <c r="BG131" i="6"/>
  <c r="BF131" i="6"/>
  <c r="T131" i="6"/>
  <c r="R131" i="6"/>
  <c r="P131" i="6"/>
  <c r="BI128" i="6"/>
  <c r="BH128" i="6"/>
  <c r="BG128" i="6"/>
  <c r="BF128" i="6"/>
  <c r="T128" i="6"/>
  <c r="R128" i="6"/>
  <c r="P128" i="6"/>
  <c r="BI126" i="6"/>
  <c r="BH126" i="6"/>
  <c r="BG126" i="6"/>
  <c r="BF126" i="6"/>
  <c r="T126" i="6"/>
  <c r="R126" i="6"/>
  <c r="P126" i="6"/>
  <c r="BI114" i="6"/>
  <c r="BH114" i="6"/>
  <c r="BG114" i="6"/>
  <c r="BF114" i="6"/>
  <c r="T114" i="6"/>
  <c r="R114" i="6"/>
  <c r="P114" i="6"/>
  <c r="BI108" i="6"/>
  <c r="BH108" i="6"/>
  <c r="BG108" i="6"/>
  <c r="BF108" i="6"/>
  <c r="T108" i="6"/>
  <c r="R108" i="6"/>
  <c r="P108" i="6"/>
  <c r="BI106" i="6"/>
  <c r="BH106" i="6"/>
  <c r="BG106" i="6"/>
  <c r="BF106" i="6"/>
  <c r="T106" i="6"/>
  <c r="R106" i="6"/>
  <c r="P106" i="6"/>
  <c r="J100" i="6"/>
  <c r="J99" i="6"/>
  <c r="F99" i="6"/>
  <c r="F97" i="6"/>
  <c r="E95" i="6"/>
  <c r="J63" i="6"/>
  <c r="J62" i="6"/>
  <c r="F62" i="6"/>
  <c r="F60" i="6"/>
  <c r="E58" i="6"/>
  <c r="J22" i="6"/>
  <c r="E22" i="6"/>
  <c r="F63" i="6" s="1"/>
  <c r="J21" i="6"/>
  <c r="J16" i="6"/>
  <c r="J60" i="6" s="1"/>
  <c r="E7" i="6"/>
  <c r="E52" i="6" s="1"/>
  <c r="J37" i="3"/>
  <c r="J36" i="3"/>
  <c r="AY56" i="1"/>
  <c r="J35" i="3"/>
  <c r="AX56" i="1"/>
  <c r="BI240" i="3"/>
  <c r="BH240" i="3"/>
  <c r="BG240" i="3"/>
  <c r="BF240" i="3"/>
  <c r="T240" i="3"/>
  <c r="R240" i="3"/>
  <c r="P240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7" i="3"/>
  <c r="BH237" i="3"/>
  <c r="BG237" i="3"/>
  <c r="BF237" i="3"/>
  <c r="T237" i="3"/>
  <c r="R237" i="3"/>
  <c r="P237" i="3"/>
  <c r="BI236" i="3"/>
  <c r="BH236" i="3"/>
  <c r="BG236" i="3"/>
  <c r="BF236" i="3"/>
  <c r="T236" i="3"/>
  <c r="R236" i="3"/>
  <c r="P236" i="3"/>
  <c r="BI235" i="3"/>
  <c r="BH235" i="3"/>
  <c r="BG235" i="3"/>
  <c r="BF235" i="3"/>
  <c r="T235" i="3"/>
  <c r="R235" i="3"/>
  <c r="P235" i="3"/>
  <c r="BI234" i="3"/>
  <c r="BH234" i="3"/>
  <c r="BG234" i="3"/>
  <c r="BF234" i="3"/>
  <c r="T234" i="3"/>
  <c r="R234" i="3"/>
  <c r="P234" i="3"/>
  <c r="BI233" i="3"/>
  <c r="BH233" i="3"/>
  <c r="BG233" i="3"/>
  <c r="BF233" i="3"/>
  <c r="T233" i="3"/>
  <c r="R233" i="3"/>
  <c r="P233" i="3"/>
  <c r="BI232" i="3"/>
  <c r="BH232" i="3"/>
  <c r="BG232" i="3"/>
  <c r="BF232" i="3"/>
  <c r="T232" i="3"/>
  <c r="R232" i="3"/>
  <c r="P232" i="3"/>
  <c r="BI231" i="3"/>
  <c r="BH231" i="3"/>
  <c r="BG231" i="3"/>
  <c r="BF231" i="3"/>
  <c r="T231" i="3"/>
  <c r="R231" i="3"/>
  <c r="P231" i="3"/>
  <c r="BI230" i="3"/>
  <c r="BH230" i="3"/>
  <c r="BG230" i="3"/>
  <c r="BF230" i="3"/>
  <c r="T230" i="3"/>
  <c r="R230" i="3"/>
  <c r="P230" i="3"/>
  <c r="BI228" i="3"/>
  <c r="BH228" i="3"/>
  <c r="BG228" i="3"/>
  <c r="BF228" i="3"/>
  <c r="T228" i="3"/>
  <c r="R228" i="3"/>
  <c r="P228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T222" i="3"/>
  <c r="R223" i="3"/>
  <c r="R222" i="3"/>
  <c r="P223" i="3"/>
  <c r="P222" i="3"/>
  <c r="BI221" i="3"/>
  <c r="BH221" i="3"/>
  <c r="BG221" i="3"/>
  <c r="BF221" i="3"/>
  <c r="T221" i="3"/>
  <c r="R221" i="3"/>
  <c r="P221" i="3"/>
  <c r="BI219" i="3"/>
  <c r="BH219" i="3"/>
  <c r="BG219" i="3"/>
  <c r="BF219" i="3"/>
  <c r="T219" i="3"/>
  <c r="R219" i="3"/>
  <c r="P219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3" i="3"/>
  <c r="BH213" i="3"/>
  <c r="BG213" i="3"/>
  <c r="BF213" i="3"/>
  <c r="T213" i="3"/>
  <c r="R213" i="3"/>
  <c r="P213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7" i="3"/>
  <c r="BH207" i="3"/>
  <c r="BG207" i="3"/>
  <c r="BF207" i="3"/>
  <c r="T207" i="3"/>
  <c r="R207" i="3"/>
  <c r="P207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197" i="3"/>
  <c r="BH197" i="3"/>
  <c r="BG197" i="3"/>
  <c r="BF197" i="3"/>
  <c r="T197" i="3"/>
  <c r="R197" i="3"/>
  <c r="P197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2" i="3"/>
  <c r="BH192" i="3"/>
  <c r="BG192" i="3"/>
  <c r="BF192" i="3"/>
  <c r="T192" i="3"/>
  <c r="R192" i="3"/>
  <c r="P192" i="3"/>
  <c r="BI190" i="3"/>
  <c r="BH190" i="3"/>
  <c r="BG190" i="3"/>
  <c r="BF190" i="3"/>
  <c r="T190" i="3"/>
  <c r="R190" i="3"/>
  <c r="P190" i="3"/>
  <c r="BI187" i="3"/>
  <c r="BH187" i="3"/>
  <c r="BG187" i="3"/>
  <c r="BF187" i="3"/>
  <c r="T187" i="3"/>
  <c r="R187" i="3"/>
  <c r="P187" i="3"/>
  <c r="BI185" i="3"/>
  <c r="BH185" i="3"/>
  <c r="BG185" i="3"/>
  <c r="BF185" i="3"/>
  <c r="T185" i="3"/>
  <c r="R185" i="3"/>
  <c r="P185" i="3"/>
  <c r="BI183" i="3"/>
  <c r="BH183" i="3"/>
  <c r="BG183" i="3"/>
  <c r="BF183" i="3"/>
  <c r="T183" i="3"/>
  <c r="R183" i="3"/>
  <c r="P183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3" i="3"/>
  <c r="BH163" i="3"/>
  <c r="BG163" i="3"/>
  <c r="BF163" i="3"/>
  <c r="T163" i="3"/>
  <c r="R163" i="3"/>
  <c r="P163" i="3"/>
  <c r="BI160" i="3"/>
  <c r="BH160" i="3"/>
  <c r="BG160" i="3"/>
  <c r="BF160" i="3"/>
  <c r="T160" i="3"/>
  <c r="R160" i="3"/>
  <c r="P160" i="3"/>
  <c r="BI157" i="3"/>
  <c r="BH157" i="3"/>
  <c r="BG157" i="3"/>
  <c r="BF157" i="3"/>
  <c r="T157" i="3"/>
  <c r="R157" i="3"/>
  <c r="P157" i="3"/>
  <c r="BI154" i="3"/>
  <c r="BH154" i="3"/>
  <c r="BG154" i="3"/>
  <c r="BF154" i="3"/>
  <c r="T154" i="3"/>
  <c r="R154" i="3"/>
  <c r="P154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1" i="3"/>
  <c r="BH121" i="3"/>
  <c r="BG121" i="3"/>
  <c r="BF121" i="3"/>
  <c r="T121" i="3"/>
  <c r="R121" i="3"/>
  <c r="P121" i="3"/>
  <c r="BI117" i="3"/>
  <c r="BH117" i="3"/>
  <c r="BG117" i="3"/>
  <c r="BF117" i="3"/>
  <c r="T117" i="3"/>
  <c r="R117" i="3"/>
  <c r="P117" i="3"/>
  <c r="BI116" i="3"/>
  <c r="BH116" i="3"/>
  <c r="BG116" i="3"/>
  <c r="BF116" i="3"/>
  <c r="T116" i="3"/>
  <c r="R116" i="3"/>
  <c r="P116" i="3"/>
  <c r="BI115" i="3"/>
  <c r="BH115" i="3"/>
  <c r="BG115" i="3"/>
  <c r="BF115" i="3"/>
  <c r="T115" i="3"/>
  <c r="R115" i="3"/>
  <c r="P115" i="3"/>
  <c r="BI112" i="3"/>
  <c r="BH112" i="3"/>
  <c r="BG112" i="3"/>
  <c r="BF112" i="3"/>
  <c r="T112" i="3"/>
  <c r="R112" i="3"/>
  <c r="P112" i="3"/>
  <c r="BI109" i="3"/>
  <c r="BH109" i="3"/>
  <c r="BG109" i="3"/>
  <c r="BF109" i="3"/>
  <c r="T109" i="3"/>
  <c r="R109" i="3"/>
  <c r="P109" i="3"/>
  <c r="BI108" i="3"/>
  <c r="BH108" i="3"/>
  <c r="BG108" i="3"/>
  <c r="BF108" i="3"/>
  <c r="T108" i="3"/>
  <c r="R108" i="3"/>
  <c r="P108" i="3"/>
  <c r="BI107" i="3"/>
  <c r="BH107" i="3"/>
  <c r="BG107" i="3"/>
  <c r="BF107" i="3"/>
  <c r="T107" i="3"/>
  <c r="R107" i="3"/>
  <c r="P107" i="3"/>
  <c r="BI104" i="3"/>
  <c r="BH104" i="3"/>
  <c r="BG104" i="3"/>
  <c r="BF104" i="3"/>
  <c r="T104" i="3"/>
  <c r="R104" i="3"/>
  <c r="P104" i="3"/>
  <c r="BI100" i="3"/>
  <c r="BH100" i="3"/>
  <c r="BG100" i="3"/>
  <c r="BF100" i="3"/>
  <c r="T100" i="3"/>
  <c r="R100" i="3"/>
  <c r="P100" i="3"/>
  <c r="BI97" i="3"/>
  <c r="BH97" i="3"/>
  <c r="BG97" i="3"/>
  <c r="BF97" i="3"/>
  <c r="T97" i="3"/>
  <c r="R97" i="3"/>
  <c r="P97" i="3"/>
  <c r="BI94" i="3"/>
  <c r="BH94" i="3"/>
  <c r="BG94" i="3"/>
  <c r="BF94" i="3"/>
  <c r="T94" i="3"/>
  <c r="R94" i="3"/>
  <c r="P94" i="3"/>
  <c r="BI93" i="3"/>
  <c r="BH93" i="3"/>
  <c r="BG93" i="3"/>
  <c r="BF93" i="3"/>
  <c r="T93" i="3"/>
  <c r="R93" i="3"/>
  <c r="P93" i="3"/>
  <c r="BI92" i="3"/>
  <c r="BH92" i="3"/>
  <c r="BG92" i="3"/>
  <c r="BF92" i="3"/>
  <c r="T92" i="3"/>
  <c r="R92" i="3"/>
  <c r="P92" i="3"/>
  <c r="BI91" i="3"/>
  <c r="BH91" i="3"/>
  <c r="BG91" i="3"/>
  <c r="BF91" i="3"/>
  <c r="T91" i="3"/>
  <c r="R91" i="3"/>
  <c r="P91" i="3"/>
  <c r="BI89" i="3"/>
  <c r="BH89" i="3"/>
  <c r="BG89" i="3"/>
  <c r="BF89" i="3"/>
  <c r="T89" i="3"/>
  <c r="R89" i="3"/>
  <c r="P89" i="3"/>
  <c r="J84" i="3"/>
  <c r="J83" i="3"/>
  <c r="F83" i="3"/>
  <c r="F81" i="3"/>
  <c r="E79" i="3"/>
  <c r="J55" i="3"/>
  <c r="J54" i="3"/>
  <c r="F54" i="3"/>
  <c r="F52" i="3"/>
  <c r="E50" i="3"/>
  <c r="J18" i="3"/>
  <c r="E18" i="3"/>
  <c r="F84" i="3" s="1"/>
  <c r="J17" i="3"/>
  <c r="J12" i="3"/>
  <c r="J52" i="3" s="1"/>
  <c r="E7" i="3"/>
  <c r="E77" i="3" s="1"/>
  <c r="J37" i="2"/>
  <c r="J36" i="2"/>
  <c r="AY55" i="1"/>
  <c r="J35" i="2"/>
  <c r="AX55" i="1"/>
  <c r="BI223" i="2"/>
  <c r="BH223" i="2"/>
  <c r="BG223" i="2"/>
  <c r="BF223" i="2"/>
  <c r="T223" i="2"/>
  <c r="R223" i="2"/>
  <c r="P223" i="2"/>
  <c r="BI219" i="2"/>
  <c r="BH219" i="2"/>
  <c r="BG219" i="2"/>
  <c r="BF219" i="2"/>
  <c r="T219" i="2"/>
  <c r="R219" i="2"/>
  <c r="P219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06" i="2"/>
  <c r="BH206" i="2"/>
  <c r="BG206" i="2"/>
  <c r="BF206" i="2"/>
  <c r="T206" i="2"/>
  <c r="T205" i="2"/>
  <c r="R206" i="2"/>
  <c r="R205" i="2"/>
  <c r="P206" i="2"/>
  <c r="P205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86" i="2"/>
  <c r="BH186" i="2"/>
  <c r="BG186" i="2"/>
  <c r="BF186" i="2"/>
  <c r="T186" i="2"/>
  <c r="R186" i="2"/>
  <c r="P186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67" i="2"/>
  <c r="BH167" i="2"/>
  <c r="BG167" i="2"/>
  <c r="BF167" i="2"/>
  <c r="T167" i="2"/>
  <c r="R167" i="2"/>
  <c r="P167" i="2"/>
  <c r="BI161" i="2"/>
  <c r="BH161" i="2"/>
  <c r="BG161" i="2"/>
  <c r="BF161" i="2"/>
  <c r="T161" i="2"/>
  <c r="R161" i="2"/>
  <c r="P161" i="2"/>
  <c r="BI155" i="2"/>
  <c r="BH155" i="2"/>
  <c r="BG155" i="2"/>
  <c r="BF155" i="2"/>
  <c r="T155" i="2"/>
  <c r="R155" i="2"/>
  <c r="P155" i="2"/>
  <c r="BI144" i="2"/>
  <c r="BH144" i="2"/>
  <c r="BG144" i="2"/>
  <c r="BF144" i="2"/>
  <c r="T144" i="2"/>
  <c r="R144" i="2"/>
  <c r="P144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2" i="2"/>
  <c r="BH122" i="2"/>
  <c r="BG122" i="2"/>
  <c r="BF122" i="2"/>
  <c r="T122" i="2"/>
  <c r="R122" i="2"/>
  <c r="P122" i="2"/>
  <c r="BI121" i="2"/>
  <c r="BH121" i="2"/>
  <c r="BG121" i="2"/>
  <c r="BF121" i="2"/>
  <c r="T121" i="2"/>
  <c r="R121" i="2"/>
  <c r="P121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BI113" i="2"/>
  <c r="BH113" i="2"/>
  <c r="BG113" i="2"/>
  <c r="BF113" i="2"/>
  <c r="T113" i="2"/>
  <c r="R113" i="2"/>
  <c r="P113" i="2"/>
  <c r="BI111" i="2"/>
  <c r="BH111" i="2"/>
  <c r="BG111" i="2"/>
  <c r="BF111" i="2"/>
  <c r="T111" i="2"/>
  <c r="R111" i="2"/>
  <c r="P111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5" i="2"/>
  <c r="BH105" i="2"/>
  <c r="BG105" i="2"/>
  <c r="F35" i="2" s="1"/>
  <c r="BF105" i="2"/>
  <c r="J34" i="2" s="1"/>
  <c r="T105" i="2"/>
  <c r="R105" i="2"/>
  <c r="P105" i="2"/>
  <c r="BI101" i="2"/>
  <c r="BH101" i="2"/>
  <c r="BG101" i="2"/>
  <c r="BF101" i="2"/>
  <c r="T101" i="2"/>
  <c r="R101" i="2"/>
  <c r="P101" i="2"/>
  <c r="BI99" i="2"/>
  <c r="F37" i="2" s="1"/>
  <c r="BH99" i="2"/>
  <c r="BG99" i="2"/>
  <c r="BF99" i="2"/>
  <c r="T99" i="2"/>
  <c r="R99" i="2"/>
  <c r="P99" i="2"/>
  <c r="BI98" i="2"/>
  <c r="BH98" i="2"/>
  <c r="BG98" i="2"/>
  <c r="BF98" i="2"/>
  <c r="T98" i="2"/>
  <c r="R98" i="2"/>
  <c r="P98" i="2"/>
  <c r="BI94" i="2"/>
  <c r="BH94" i="2"/>
  <c r="BG94" i="2"/>
  <c r="BF94" i="2"/>
  <c r="T94" i="2"/>
  <c r="R94" i="2"/>
  <c r="P94" i="2"/>
  <c r="BI91" i="2"/>
  <c r="BH91" i="2"/>
  <c r="BG91" i="2"/>
  <c r="BF91" i="2"/>
  <c r="T91" i="2"/>
  <c r="R91" i="2"/>
  <c r="P91" i="2"/>
  <c r="BI89" i="2"/>
  <c r="BH89" i="2"/>
  <c r="BG89" i="2"/>
  <c r="BF89" i="2"/>
  <c r="F34" i="2" s="1"/>
  <c r="T89" i="2"/>
  <c r="R89" i="2"/>
  <c r="P89" i="2"/>
  <c r="J83" i="2"/>
  <c r="J82" i="2"/>
  <c r="F82" i="2"/>
  <c r="F80" i="2"/>
  <c r="E78" i="2"/>
  <c r="J55" i="2"/>
  <c r="J54" i="2"/>
  <c r="F54" i="2"/>
  <c r="F52" i="2"/>
  <c r="E50" i="2"/>
  <c r="J18" i="2"/>
  <c r="E18" i="2"/>
  <c r="F55" i="2" s="1"/>
  <c r="J17" i="2"/>
  <c r="J12" i="2"/>
  <c r="J80" i="2" s="1"/>
  <c r="E7" i="2"/>
  <c r="E76" i="2" s="1"/>
  <c r="L50" i="1"/>
  <c r="AM50" i="1"/>
  <c r="AM49" i="1"/>
  <c r="L49" i="1"/>
  <c r="AM47" i="1"/>
  <c r="L47" i="1"/>
  <c r="L45" i="1"/>
  <c r="L44" i="1"/>
  <c r="BK107" i="2"/>
  <c r="J121" i="3"/>
  <c r="BK490" i="6"/>
  <c r="BK457" i="6"/>
  <c r="J164" i="7"/>
  <c r="BK438" i="7"/>
  <c r="J107" i="8"/>
  <c r="BK116" i="12"/>
  <c r="J132" i="2"/>
  <c r="BK211" i="2"/>
  <c r="BK105" i="2"/>
  <c r="BK238" i="3"/>
  <c r="BK89" i="3"/>
  <c r="BK335" i="6"/>
  <c r="BK532" i="7"/>
  <c r="BK254" i="7"/>
  <c r="J128" i="7"/>
  <c r="BK360" i="7"/>
  <c r="J218" i="8"/>
  <c r="J142" i="8"/>
  <c r="J145" i="12"/>
  <c r="J118" i="15"/>
  <c r="J195" i="2"/>
  <c r="J237" i="3"/>
  <c r="J172" i="3"/>
  <c r="J145" i="3"/>
  <c r="J394" i="6"/>
  <c r="BK391" i="6"/>
  <c r="BK144" i="2"/>
  <c r="BK107" i="3"/>
  <c r="J116" i="3"/>
  <c r="BK418" i="6"/>
  <c r="J230" i="6"/>
  <c r="BK463" i="7"/>
  <c r="J292" i="7"/>
  <c r="J110" i="12"/>
  <c r="J159" i="15"/>
  <c r="BK232" i="3"/>
  <c r="J108" i="3"/>
  <c r="BK346" i="6"/>
  <c r="BK477" i="6"/>
  <c r="J370" i="7"/>
  <c r="BK156" i="7"/>
  <c r="BK190" i="7"/>
  <c r="BK180" i="8"/>
  <c r="J232" i="12"/>
  <c r="J129" i="15"/>
  <c r="BK121" i="2"/>
  <c r="J418" i="6"/>
  <c r="BK194" i="6"/>
  <c r="BK316" i="7"/>
  <c r="J226" i="8"/>
  <c r="J191" i="8"/>
  <c r="J239" i="3"/>
  <c r="BK203" i="6"/>
  <c r="BK292" i="6"/>
  <c r="J131" i="6"/>
  <c r="J133" i="6"/>
  <c r="J108" i="7"/>
  <c r="J393" i="7"/>
  <c r="J308" i="7"/>
  <c r="J388" i="7"/>
  <c r="BK137" i="8"/>
  <c r="BK130" i="2"/>
  <c r="J206" i="3"/>
  <c r="J107" i="3"/>
  <c r="J407" i="6"/>
  <c r="BK356" i="6"/>
  <c r="BK408" i="7"/>
  <c r="BK517" i="7"/>
  <c r="BK229" i="8"/>
  <c r="BK110" i="12"/>
  <c r="J419" i="7"/>
  <c r="BK378" i="7"/>
  <c r="BK178" i="8"/>
  <c r="J221" i="12"/>
  <c r="J103" i="15"/>
  <c r="J121" i="2"/>
  <c r="J215" i="3"/>
  <c r="BK139" i="6"/>
  <c r="J399" i="6"/>
  <c r="J475" i="6"/>
  <c r="J236" i="6"/>
  <c r="BK160" i="7"/>
  <c r="BK515" i="7"/>
  <c r="J237" i="7"/>
  <c r="J122" i="8"/>
  <c r="BK203" i="8"/>
  <c r="BK253" i="12"/>
  <c r="J122" i="2"/>
  <c r="J209" i="3"/>
  <c r="J187" i="3"/>
  <c r="BK253" i="6"/>
  <c r="BK237" i="7"/>
  <c r="BK226" i="8"/>
  <c r="J299" i="12"/>
  <c r="BK223" i="2"/>
  <c r="J186" i="2"/>
  <c r="BK116" i="2"/>
  <c r="BK221" i="3"/>
  <c r="J108" i="6"/>
  <c r="BK279" i="6"/>
  <c r="BK510" i="7"/>
  <c r="J408" i="7"/>
  <c r="J130" i="8"/>
  <c r="J186" i="8"/>
  <c r="J265" i="12"/>
  <c r="BK144" i="15"/>
  <c r="J91" i="2"/>
  <c r="BK233" i="3"/>
  <c r="J139" i="3"/>
  <c r="BK298" i="6"/>
  <c r="BK272" i="7"/>
  <c r="BK235" i="3"/>
  <c r="BK115" i="3"/>
  <c r="J139" i="6"/>
  <c r="J412" i="6"/>
  <c r="J231" i="7"/>
  <c r="BK332" i="7"/>
  <c r="BK187" i="3"/>
  <c r="BK151" i="3"/>
  <c r="BK131" i="6"/>
  <c r="BK303" i="6"/>
  <c r="BK387" i="7"/>
  <c r="BK137" i="7"/>
  <c r="BK116" i="8"/>
  <c r="BK260" i="12"/>
  <c r="J172" i="2"/>
  <c r="BK93" i="3"/>
  <c r="BK386" i="6"/>
  <c r="J306" i="6"/>
  <c r="BK164" i="7"/>
  <c r="J235" i="8"/>
  <c r="J117" i="3"/>
  <c r="BK453" i="6"/>
  <c r="J413" i="6"/>
  <c r="J364" i="6"/>
  <c r="BK374" i="6"/>
  <c r="J429" i="7"/>
  <c r="BK300" i="7"/>
  <c r="BK481" i="7"/>
  <c r="BK119" i="8"/>
  <c r="J137" i="8"/>
  <c r="BK157" i="12"/>
  <c r="J131" i="12"/>
  <c r="BK135" i="2"/>
  <c r="BK219" i="3"/>
  <c r="BK117" i="3"/>
  <c r="J321" i="6"/>
  <c r="J268" i="6"/>
  <c r="BK456" i="7"/>
  <c r="J404" i="7"/>
  <c r="BK223" i="8"/>
  <c r="J172" i="8"/>
  <c r="J251" i="12"/>
  <c r="F36" i="2"/>
  <c r="J197" i="12"/>
  <c r="BK88" i="15"/>
  <c r="BK493" i="6"/>
  <c r="BK468" i="6"/>
  <c r="J310" i="6"/>
  <c r="BK530" i="7"/>
  <c r="BK358" i="7"/>
  <c r="BK419" i="7"/>
  <c r="BK133" i="7"/>
  <c r="J221" i="8"/>
  <c r="BK102" i="8"/>
  <c r="J253" i="12"/>
  <c r="J92" i="12"/>
  <c r="J166" i="15"/>
  <c r="BK125" i="2"/>
  <c r="BK228" i="3"/>
  <c r="BK116" i="3"/>
  <c r="J157" i="3"/>
  <c r="BK464" i="6"/>
  <c r="J194" i="6"/>
  <c r="BK305" i="7"/>
  <c r="BK170" i="8"/>
  <c r="BK145" i="12"/>
  <c r="J144" i="2"/>
  <c r="J175" i="2"/>
  <c r="BK111" i="2"/>
  <c r="J89" i="2"/>
  <c r="BK170" i="3"/>
  <c r="J391" i="6"/>
  <c r="J308" i="12"/>
  <c r="BK251" i="12"/>
  <c r="BK159" i="15"/>
  <c r="BK118" i="2"/>
  <c r="J213" i="3"/>
  <c r="J174" i="3"/>
  <c r="J501" i="6"/>
  <c r="BK285" i="6"/>
  <c r="J380" i="7"/>
  <c r="BK185" i="3"/>
  <c r="BK211" i="3"/>
  <c r="J164" i="6"/>
  <c r="J375" i="6"/>
  <c r="BK308" i="7"/>
  <c r="J174" i="7"/>
  <c r="BK232" i="12"/>
  <c r="BK149" i="15"/>
  <c r="BK183" i="3"/>
  <c r="J270" i="6"/>
  <c r="J380" i="6"/>
  <c r="BK521" i="7"/>
  <c r="J399" i="7"/>
  <c r="BK213" i="8"/>
  <c r="J238" i="12"/>
  <c r="J154" i="15"/>
  <c r="J107" i="2"/>
  <c r="J223" i="3"/>
  <c r="BK152" i="6"/>
  <c r="J506" i="7"/>
  <c r="J449" i="7"/>
  <c r="BK130" i="8"/>
  <c r="BK190" i="3"/>
  <c r="BK440" i="6"/>
  <c r="J499" i="6"/>
  <c r="J409" i="6"/>
  <c r="BK214" i="7"/>
  <c r="BK152" i="7"/>
  <c r="BK450" i="7"/>
  <c r="BK263" i="8"/>
  <c r="BK211" i="8"/>
  <c r="BK315" i="12"/>
  <c r="BK166" i="15"/>
  <c r="J382" i="7"/>
  <c r="J116" i="8"/>
  <c r="BK279" i="12"/>
  <c r="BK98" i="12"/>
  <c r="BK204" i="3"/>
  <c r="J490" i="6"/>
  <c r="BK488" i="7"/>
  <c r="BK382" i="7"/>
  <c r="BK384" i="7"/>
  <c r="J203" i="8"/>
  <c r="BK238" i="12"/>
  <c r="J195" i="3"/>
  <c r="BK128" i="6"/>
  <c r="J440" i="6"/>
  <c r="J432" i="6"/>
  <c r="J302" i="7"/>
  <c r="J358" i="7"/>
  <c r="BK139" i="7"/>
  <c r="BK235" i="8"/>
  <c r="BK239" i="8"/>
  <c r="BK299" i="12"/>
  <c r="BK164" i="15"/>
  <c r="J206" i="2"/>
  <c r="J99" i="2"/>
  <c r="BK239" i="3"/>
  <c r="J236" i="3"/>
  <c r="BK100" i="3"/>
  <c r="BK112" i="3"/>
  <c r="BK133" i="6"/>
  <c r="J386" i="6"/>
  <c r="BK328" i="6"/>
  <c r="BK459" i="7"/>
  <c r="BK401" i="7"/>
  <c r="J395" i="7"/>
  <c r="BK215" i="8"/>
  <c r="BK139" i="8"/>
  <c r="J242" i="12"/>
  <c r="J155" i="2"/>
  <c r="J127" i="2"/>
  <c r="J161" i="2"/>
  <c r="BK196" i="2"/>
  <c r="J110" i="2"/>
  <c r="BK219" i="2"/>
  <c r="J233" i="3"/>
  <c r="BK145" i="3"/>
  <c r="J497" i="6"/>
  <c r="J128" i="6"/>
  <c r="J346" i="6"/>
  <c r="J434" i="7"/>
  <c r="BK395" i="7"/>
  <c r="J425" i="7"/>
  <c r="BK454" i="7"/>
  <c r="J152" i="7"/>
  <c r="BK243" i="8"/>
  <c r="BK113" i="8"/>
  <c r="BK191" i="8"/>
  <c r="BK242" i="12"/>
  <c r="BK275" i="12"/>
  <c r="BK162" i="12"/>
  <c r="J88" i="15"/>
  <c r="J109" i="15"/>
  <c r="AS58" i="1"/>
  <c r="BK133" i="3"/>
  <c r="BK109" i="3"/>
  <c r="J175" i="6"/>
  <c r="J436" i="6"/>
  <c r="J463" i="7"/>
  <c r="J484" i="7"/>
  <c r="BK380" i="6"/>
  <c r="BK126" i="6"/>
  <c r="BK502" i="7"/>
  <c r="J195" i="7"/>
  <c r="J497" i="7"/>
  <c r="J261" i="8"/>
  <c r="J139" i="8"/>
  <c r="J162" i="12"/>
  <c r="J204" i="3"/>
  <c r="BK197" i="3"/>
  <c r="BK484" i="6"/>
  <c r="J300" i="6"/>
  <c r="J131" i="7"/>
  <c r="J411" i="7"/>
  <c r="BK411" i="7"/>
  <c r="J344" i="7"/>
  <c r="J128" i="8"/>
  <c r="J213" i="8"/>
  <c r="J104" i="12"/>
  <c r="J211" i="2"/>
  <c r="BK94" i="2"/>
  <c r="J219" i="3"/>
  <c r="BK210" i="6"/>
  <c r="BK486" i="6"/>
  <c r="J303" i="6"/>
  <c r="BK381" i="7"/>
  <c r="J381" i="7"/>
  <c r="J360" i="7"/>
  <c r="BK211" i="7"/>
  <c r="BK154" i="8"/>
  <c r="BK226" i="3"/>
  <c r="BK206" i="6"/>
  <c r="BK415" i="6"/>
  <c r="BK164" i="6"/>
  <c r="BK300" i="6"/>
  <c r="J314" i="6"/>
  <c r="J524" i="7"/>
  <c r="J452" i="7"/>
  <c r="J502" i="7"/>
  <c r="J176" i="7"/>
  <c r="J190" i="7"/>
  <c r="BK287" i="7"/>
  <c r="BK201" i="8"/>
  <c r="BK128" i="8"/>
  <c r="J169" i="12"/>
  <c r="J144" i="15"/>
  <c r="BK99" i="2"/>
  <c r="BK91" i="3"/>
  <c r="BK207" i="3"/>
  <c r="J97" i="3"/>
  <c r="BK236" i="3"/>
  <c r="BK409" i="6"/>
  <c r="BK499" i="6"/>
  <c r="J493" i="6"/>
  <c r="J206" i="6"/>
  <c r="J499" i="7"/>
  <c r="J137" i="7"/>
  <c r="J362" i="7"/>
  <c r="J453" i="7"/>
  <c r="J109" i="8"/>
  <c r="BK197" i="12"/>
  <c r="J258" i="12"/>
  <c r="BK114" i="15"/>
  <c r="BK118" i="15"/>
  <c r="J238" i="3"/>
  <c r="J356" i="6"/>
  <c r="BK413" i="6"/>
  <c r="J160" i="6"/>
  <c r="BK174" i="7"/>
  <c r="BK312" i="7"/>
  <c r="J126" i="7"/>
  <c r="BK281" i="7"/>
  <c r="J409" i="7"/>
  <c r="J211" i="8"/>
  <c r="J315" i="12"/>
  <c r="J255" i="12"/>
  <c r="J139" i="15"/>
  <c r="BK127" i="2"/>
  <c r="BK110" i="2"/>
  <c r="BK108" i="3"/>
  <c r="J426" i="6"/>
  <c r="BK430" i="6"/>
  <c r="BK213" i="6"/>
  <c r="J226" i="6"/>
  <c r="J372" i="6"/>
  <c r="BK483" i="7"/>
  <c r="BK370" i="7"/>
  <c r="J385" i="7"/>
  <c r="J139" i="7"/>
  <c r="J323" i="7"/>
  <c r="BK460" i="7"/>
  <c r="J305" i="7"/>
  <c r="BK172" i="8"/>
  <c r="BK304" i="12"/>
  <c r="BK258" i="12"/>
  <c r="BK134" i="12"/>
  <c r="BK172" i="2"/>
  <c r="J116" i="2"/>
  <c r="BK195" i="2"/>
  <c r="BK97" i="3"/>
  <c r="J231" i="3"/>
  <c r="BK213" i="3"/>
  <c r="BK388" i="6"/>
  <c r="BK290" i="6"/>
  <c r="BK266" i="6"/>
  <c r="J384" i="7"/>
  <c r="BK294" i="7"/>
  <c r="J227" i="7"/>
  <c r="BK227" i="7"/>
  <c r="J252" i="8"/>
  <c r="BK199" i="8"/>
  <c r="BK308" i="12"/>
  <c r="J135" i="2"/>
  <c r="BK101" i="2"/>
  <c r="J167" i="2"/>
  <c r="BK206" i="2"/>
  <c r="J94" i="2"/>
  <c r="J240" i="3"/>
  <c r="J192" i="3"/>
  <c r="BK121" i="3"/>
  <c r="BK230" i="6"/>
  <c r="BK375" i="6"/>
  <c r="J253" i="6"/>
  <c r="J467" i="7"/>
  <c r="J287" i="7"/>
  <c r="J106" i="7"/>
  <c r="J481" i="7"/>
  <c r="J378" i="7"/>
  <c r="BK261" i="8"/>
  <c r="J174" i="8"/>
  <c r="J233" i="8"/>
  <c r="J126" i="8"/>
  <c r="BK169" i="12"/>
  <c r="J134" i="12"/>
  <c r="BK151" i="12"/>
  <c r="J172" i="15"/>
  <c r="J134" i="15"/>
  <c r="BK123" i="15"/>
  <c r="BK167" i="2"/>
  <c r="J111" i="2"/>
  <c r="J219" i="2"/>
  <c r="J230" i="3"/>
  <c r="J151" i="3"/>
  <c r="J130" i="3"/>
  <c r="J133" i="3"/>
  <c r="J453" i="6"/>
  <c r="BK501" i="6"/>
  <c r="BK108" i="6"/>
  <c r="J423" i="7"/>
  <c r="J521" i="7"/>
  <c r="J105" i="2"/>
  <c r="BK223" i="3"/>
  <c r="BK157" i="3"/>
  <c r="J89" i="3"/>
  <c r="J142" i="3"/>
  <c r="BK154" i="3"/>
  <c r="J173" i="6"/>
  <c r="J294" i="6"/>
  <c r="J450" i="6"/>
  <c r="BK452" i="6"/>
  <c r="BK310" i="6"/>
  <c r="BK431" i="7"/>
  <c r="J515" i="7"/>
  <c r="BK292" i="7"/>
  <c r="J281" i="7"/>
  <c r="BK194" i="8"/>
  <c r="BK167" i="12"/>
  <c r="J138" i="12"/>
  <c r="BK209" i="3"/>
  <c r="BK192" i="3"/>
  <c r="J109" i="3"/>
  <c r="J92" i="3"/>
  <c r="BK426" i="6"/>
  <c r="J374" i="6"/>
  <c r="BK412" i="6"/>
  <c r="BK382" i="6"/>
  <c r="J203" i="6"/>
  <c r="J532" i="7"/>
  <c r="BK380" i="7"/>
  <c r="BK106" i="7"/>
  <c r="J442" i="7"/>
  <c r="J263" i="8"/>
  <c r="BK206" i="8"/>
  <c r="J154" i="8"/>
  <c r="J304" i="12"/>
  <c r="BK104" i="12"/>
  <c r="J125" i="2"/>
  <c r="BK142" i="3"/>
  <c r="J160" i="3"/>
  <c r="BK172" i="3"/>
  <c r="J114" i="6"/>
  <c r="BK236" i="6"/>
  <c r="J404" i="6"/>
  <c r="J279" i="7"/>
  <c r="J272" i="7"/>
  <c r="J316" i="7"/>
  <c r="BK442" i="7"/>
  <c r="J182" i="8"/>
  <c r="BK142" i="8"/>
  <c r="BK148" i="3"/>
  <c r="BK479" i="6"/>
  <c r="J106" i="6"/>
  <c r="BK156" i="6"/>
  <c r="J464" i="6"/>
  <c r="BK270" i="6"/>
  <c r="J430" i="6"/>
  <c r="BK475" i="6"/>
  <c r="BK137" i="6"/>
  <c r="BK344" i="7"/>
  <c r="BK444" i="7"/>
  <c r="J422" i="7"/>
  <c r="J270" i="7"/>
  <c r="BK128" i="7"/>
  <c r="J417" i="7"/>
  <c r="BK434" i="7"/>
  <c r="J239" i="8"/>
  <c r="J256" i="8"/>
  <c r="J215" i="8"/>
  <c r="BK269" i="12"/>
  <c r="J275" i="12"/>
  <c r="J157" i="12"/>
  <c r="J98" i="15"/>
  <c r="BK93" i="15"/>
  <c r="BK234" i="3"/>
  <c r="BK130" i="3"/>
  <c r="BK215" i="3"/>
  <c r="J197" i="3"/>
  <c r="J148" i="3"/>
  <c r="J91" i="3"/>
  <c r="J211" i="3"/>
  <c r="BK160" i="3"/>
  <c r="J152" i="6"/>
  <c r="J398" i="6"/>
  <c r="J352" i="6"/>
  <c r="BK394" i="6"/>
  <c r="BK431" i="6"/>
  <c r="BK399" i="7"/>
  <c r="BK409" i="7"/>
  <c r="J332" i="7"/>
  <c r="BK417" i="7"/>
  <c r="J431" i="7"/>
  <c r="BK104" i="8"/>
  <c r="J102" i="8"/>
  <c r="BK122" i="8"/>
  <c r="J279" i="12"/>
  <c r="BK237" i="12"/>
  <c r="BK172" i="15"/>
  <c r="J176" i="3"/>
  <c r="J115" i="3"/>
  <c r="J156" i="6"/>
  <c r="J466" i="6"/>
  <c r="BK352" i="6"/>
  <c r="BK528" i="7"/>
  <c r="BK393" i="7"/>
  <c r="BK467" i="7"/>
  <c r="BK108" i="7"/>
  <c r="BK385" i="7"/>
  <c r="J312" i="7"/>
  <c r="BK452" i="7"/>
  <c r="BK471" i="7"/>
  <c r="BK499" i="7"/>
  <c r="BK163" i="8"/>
  <c r="BK168" i="8"/>
  <c r="J306" i="12"/>
  <c r="J151" i="12"/>
  <c r="J98" i="12"/>
  <c r="J123" i="15"/>
  <c r="J164" i="15"/>
  <c r="BK161" i="2"/>
  <c r="J118" i="2"/>
  <c r="BK91" i="2"/>
  <c r="J136" i="3"/>
  <c r="BK306" i="6"/>
  <c r="J335" i="6"/>
  <c r="J431" i="6"/>
  <c r="BK497" i="6"/>
  <c r="J279" i="6"/>
  <c r="BK401" i="6"/>
  <c r="BK114" i="6"/>
  <c r="BK126" i="7"/>
  <c r="J454" i="7"/>
  <c r="J508" i="7"/>
  <c r="BK302" i="7"/>
  <c r="BK279" i="7"/>
  <c r="BK428" i="7"/>
  <c r="J352" i="7"/>
  <c r="BK256" i="8"/>
  <c r="J180" i="8"/>
  <c r="J168" i="8"/>
  <c r="J194" i="8"/>
  <c r="J178" i="8"/>
  <c r="BK138" i="12"/>
  <c r="BK119" i="12"/>
  <c r="J149" i="15"/>
  <c r="J125" i="12"/>
  <c r="BK113" i="2"/>
  <c r="J94" i="3"/>
  <c r="J452" i="6"/>
  <c r="BK321" i="6"/>
  <c r="BK404" i="7"/>
  <c r="J428" i="7"/>
  <c r="J488" i="7"/>
  <c r="J401" i="7"/>
  <c r="J149" i="8"/>
  <c r="J163" i="8"/>
  <c r="BK131" i="12"/>
  <c r="BK92" i="12"/>
  <c r="BK129" i="15"/>
  <c r="J196" i="2"/>
  <c r="BK174" i="3"/>
  <c r="J235" i="3"/>
  <c r="BK160" i="6"/>
  <c r="BK432" i="6"/>
  <c r="BK506" i="7"/>
  <c r="BK252" i="8"/>
  <c r="BK265" i="12"/>
  <c r="J215" i="2"/>
  <c r="BK175" i="2"/>
  <c r="J130" i="2"/>
  <c r="J98" i="2"/>
  <c r="J207" i="3"/>
  <c r="J234" i="3"/>
  <c r="J484" i="6"/>
  <c r="BK462" i="7"/>
  <c r="BK131" i="7"/>
  <c r="J199" i="8"/>
  <c r="BK174" i="8"/>
  <c r="J293" i="12"/>
  <c r="J93" i="15"/>
  <c r="BK98" i="2"/>
  <c r="J100" i="3"/>
  <c r="J221" i="3"/>
  <c r="BK399" i="6"/>
  <c r="BK323" i="7"/>
  <c r="J185" i="3"/>
  <c r="J175" i="3"/>
  <c r="J468" i="6"/>
  <c r="J285" i="6"/>
  <c r="J328" i="6"/>
  <c r="J294" i="7"/>
  <c r="J119" i="8"/>
  <c r="J269" i="12"/>
  <c r="J114" i="15"/>
  <c r="BK128" i="3"/>
  <c r="BK206" i="3"/>
  <c r="J213" i="6"/>
  <c r="BK173" i="6"/>
  <c r="BK175" i="6"/>
  <c r="BK429" i="7"/>
  <c r="BK352" i="7"/>
  <c r="BK186" i="2"/>
  <c r="BK230" i="3"/>
  <c r="BK422" i="6"/>
  <c r="BK449" i="7"/>
  <c r="J471" i="7"/>
  <c r="J414" i="7"/>
  <c r="BK126" i="8"/>
  <c r="J93" i="3"/>
  <c r="BK407" i="6"/>
  <c r="J354" i="6"/>
  <c r="BK277" i="6"/>
  <c r="BK453" i="7"/>
  <c r="J114" i="7"/>
  <c r="BK341" i="7"/>
  <c r="J133" i="7"/>
  <c r="J223" i="8"/>
  <c r="J167" i="12"/>
  <c r="J194" i="3"/>
  <c r="BK194" i="3"/>
  <c r="J401" i="6"/>
  <c r="BK404" i="6"/>
  <c r="BK270" i="7"/>
  <c r="J456" i="7"/>
  <c r="J170" i="8"/>
  <c r="BK98" i="15"/>
  <c r="BK92" i="3"/>
  <c r="J292" i="6"/>
  <c r="J290" i="6"/>
  <c r="BK114" i="7"/>
  <c r="BK362" i="7"/>
  <c r="J214" i="7"/>
  <c r="J113" i="8"/>
  <c r="J223" i="2"/>
  <c r="BK89" i="2"/>
  <c r="J128" i="3"/>
  <c r="J154" i="3"/>
  <c r="BK173" i="3"/>
  <c r="BK372" i="6"/>
  <c r="J126" i="6"/>
  <c r="BK314" i="6"/>
  <c r="J450" i="7"/>
  <c r="BK495" i="7"/>
  <c r="J156" i="7"/>
  <c r="J206" i="8"/>
  <c r="BK210" i="12"/>
  <c r="J210" i="12"/>
  <c r="BK139" i="15"/>
  <c r="BK132" i="2"/>
  <c r="J232" i="3"/>
  <c r="BK104" i="3"/>
  <c r="BK436" i="6"/>
  <c r="BK450" i="6"/>
  <c r="J528" i="7"/>
  <c r="J387" i="7"/>
  <c r="J300" i="7"/>
  <c r="BK268" i="7"/>
  <c r="BK107" i="8"/>
  <c r="BK182" i="8"/>
  <c r="J104" i="8"/>
  <c r="BK262" i="12"/>
  <c r="BK221" i="12"/>
  <c r="J112" i="3"/>
  <c r="J183" i="3"/>
  <c r="BK338" i="6"/>
  <c r="J277" i="6"/>
  <c r="J530" i="7"/>
  <c r="J459" i="7"/>
  <c r="BK240" i="3"/>
  <c r="BK136" i="3"/>
  <c r="J104" i="3"/>
  <c r="BK364" i="6"/>
  <c r="J479" i="6"/>
  <c r="J471" i="6"/>
  <c r="BK398" i="6"/>
  <c r="J438" i="7"/>
  <c r="BK425" i="7"/>
  <c r="BK188" i="8"/>
  <c r="BK255" i="12"/>
  <c r="BK125" i="12"/>
  <c r="BK217" i="3"/>
  <c r="BK195" i="3"/>
  <c r="BK163" i="3"/>
  <c r="J173" i="3"/>
  <c r="J486" i="6"/>
  <c r="J210" i="6"/>
  <c r="J422" i="6"/>
  <c r="J460" i="7"/>
  <c r="BK296" i="7"/>
  <c r="BK388" i="7"/>
  <c r="BK149" i="8"/>
  <c r="BK218" i="8"/>
  <c r="J119" i="12"/>
  <c r="BK134" i="15"/>
  <c r="BK155" i="2"/>
  <c r="J113" i="2"/>
  <c r="BK94" i="3"/>
  <c r="BK175" i="3"/>
  <c r="J457" i="6"/>
  <c r="BK268" i="6"/>
  <c r="BK508" i="7"/>
  <c r="J517" i="7"/>
  <c r="J211" i="7"/>
  <c r="J495" i="7"/>
  <c r="J229" i="8"/>
  <c r="BK231" i="3"/>
  <c r="BK471" i="6"/>
  <c r="BK354" i="6"/>
  <c r="J382" i="6"/>
  <c r="J189" i="6"/>
  <c r="J266" i="6"/>
  <c r="J204" i="7"/>
  <c r="BK204" i="7"/>
  <c r="J341" i="7"/>
  <c r="BK422" i="7"/>
  <c r="BK207" i="7"/>
  <c r="J160" i="7"/>
  <c r="BK186" i="8"/>
  <c r="BK233" i="8"/>
  <c r="BK293" i="12"/>
  <c r="J237" i="12"/>
  <c r="BK215" i="2"/>
  <c r="J217" i="3"/>
  <c r="J226" i="3"/>
  <c r="J190" i="3"/>
  <c r="J170" i="3"/>
  <c r="BK176" i="3"/>
  <c r="BK428" i="6"/>
  <c r="BK466" i="6"/>
  <c r="J477" i="6"/>
  <c r="BK106" i="6"/>
  <c r="J268" i="7"/>
  <c r="BK231" i="7"/>
  <c r="BK423" i="7"/>
  <c r="BK195" i="7"/>
  <c r="J188" i="8"/>
  <c r="BK306" i="12"/>
  <c r="BK154" i="15"/>
  <c r="BK139" i="3"/>
  <c r="J228" i="3"/>
  <c r="J298" i="6"/>
  <c r="J388" i="6"/>
  <c r="J137" i="6"/>
  <c r="J444" i="7"/>
  <c r="BK414" i="7"/>
  <c r="BK497" i="7"/>
  <c r="BK176" i="7"/>
  <c r="BK524" i="7"/>
  <c r="J462" i="7"/>
  <c r="J201" i="8"/>
  <c r="J260" i="12"/>
  <c r="J262" i="12"/>
  <c r="J116" i="12"/>
  <c r="BK103" i="15"/>
  <c r="BK122" i="2"/>
  <c r="J101" i="2"/>
  <c r="J163" i="3"/>
  <c r="BK237" i="3"/>
  <c r="J415" i="6"/>
  <c r="BK189" i="6"/>
  <c r="J338" i="6"/>
  <c r="BK294" i="6"/>
  <c r="J428" i="6"/>
  <c r="BK226" i="6"/>
  <c r="J510" i="7"/>
  <c r="J483" i="7"/>
  <c r="J296" i="7"/>
  <c r="J254" i="7"/>
  <c r="BK484" i="7"/>
  <c r="J207" i="7"/>
  <c r="BK221" i="8"/>
  <c r="J243" i="8"/>
  <c r="BK109" i="8"/>
  <c r="J186" i="12"/>
  <c r="BK186" i="12"/>
  <c r="BK109" i="15"/>
  <c r="BK133" i="12" l="1"/>
  <c r="J133" i="12" s="1"/>
  <c r="J63" i="12" s="1"/>
  <c r="R274" i="12"/>
  <c r="R154" i="2"/>
  <c r="R88" i="3"/>
  <c r="BK184" i="3"/>
  <c r="J184" i="3" s="1"/>
  <c r="J63" i="3" s="1"/>
  <c r="T105" i="6"/>
  <c r="R305" i="6"/>
  <c r="P337" i="6"/>
  <c r="R463" i="6"/>
  <c r="T105" i="7"/>
  <c r="R307" i="7"/>
  <c r="R315" i="7"/>
  <c r="P480" i="7"/>
  <c r="T193" i="8"/>
  <c r="BK118" i="12"/>
  <c r="J118" i="12" s="1"/>
  <c r="J62" i="12" s="1"/>
  <c r="P250" i="12"/>
  <c r="R87" i="15"/>
  <c r="T154" i="2"/>
  <c r="T210" i="2"/>
  <c r="BK88" i="3"/>
  <c r="P184" i="3"/>
  <c r="P229" i="3"/>
  <c r="P305" i="6"/>
  <c r="R337" i="6"/>
  <c r="R449" i="6"/>
  <c r="P483" i="6"/>
  <c r="BK105" i="7"/>
  <c r="J105" i="7"/>
  <c r="J69" i="7" s="1"/>
  <c r="T307" i="7"/>
  <c r="T343" i="7"/>
  <c r="BK514" i="7"/>
  <c r="J514" i="7"/>
  <c r="J77" i="7"/>
  <c r="R133" i="12"/>
  <c r="P292" i="12"/>
  <c r="T87" i="15"/>
  <c r="BK154" i="2"/>
  <c r="T88" i="3"/>
  <c r="T171" i="3"/>
  <c r="R229" i="3"/>
  <c r="T371" i="6"/>
  <c r="R489" i="6"/>
  <c r="R488" i="6"/>
  <c r="T377" i="7"/>
  <c r="T520" i="7"/>
  <c r="T519" i="7"/>
  <c r="BK101" i="8"/>
  <c r="BK100" i="8" s="1"/>
  <c r="J100" i="8" s="1"/>
  <c r="J68" i="8" s="1"/>
  <c r="J101" i="8"/>
  <c r="J69" i="8"/>
  <c r="R193" i="8"/>
  <c r="BK251" i="8"/>
  <c r="J251" i="8"/>
  <c r="J74" i="8" s="1"/>
  <c r="R260" i="8"/>
  <c r="P133" i="12"/>
  <c r="T274" i="12"/>
  <c r="P87" i="15"/>
  <c r="T88" i="2"/>
  <c r="T87" i="2"/>
  <c r="R194" i="2"/>
  <c r="BK210" i="2"/>
  <c r="J210" i="2" s="1"/>
  <c r="J66" i="2" s="1"/>
  <c r="T129" i="3"/>
  <c r="P205" i="3"/>
  <c r="P225" i="3"/>
  <c r="BK377" i="7"/>
  <c r="J377" i="7" s="1"/>
  <c r="J74" i="7" s="1"/>
  <c r="R494" i="7"/>
  <c r="T514" i="7"/>
  <c r="R108" i="15"/>
  <c r="P154" i="2"/>
  <c r="P210" i="2"/>
  <c r="T305" i="6"/>
  <c r="T313" i="6"/>
  <c r="P449" i="6"/>
  <c r="BK489" i="6"/>
  <c r="BK488" i="6"/>
  <c r="J488" i="6" s="1"/>
  <c r="J78" i="6" s="1"/>
  <c r="BK315" i="7"/>
  <c r="J315" i="7"/>
  <c r="J72" i="7"/>
  <c r="P343" i="7"/>
  <c r="R480" i="7"/>
  <c r="P520" i="7"/>
  <c r="P519" i="7"/>
  <c r="P101" i="8"/>
  <c r="BK193" i="8"/>
  <c r="J193" i="8"/>
  <c r="J71" i="8" s="1"/>
  <c r="BK260" i="8"/>
  <c r="J260" i="8"/>
  <c r="J75" i="8"/>
  <c r="T133" i="12"/>
  <c r="T292" i="12"/>
  <c r="T267" i="12"/>
  <c r="BK108" i="15"/>
  <c r="J108" i="15" s="1"/>
  <c r="J62" i="15" s="1"/>
  <c r="P88" i="3"/>
  <c r="R184" i="3"/>
  <c r="T229" i="3"/>
  <c r="BK105" i="6"/>
  <c r="J105" i="6" s="1"/>
  <c r="J69" i="6" s="1"/>
  <c r="P371" i="6"/>
  <c r="T449" i="6"/>
  <c r="T489" i="6"/>
  <c r="T488" i="6"/>
  <c r="BK87" i="15"/>
  <c r="J87" i="15" s="1"/>
  <c r="J61" i="15" s="1"/>
  <c r="BK128" i="15"/>
  <c r="J128" i="15" s="1"/>
  <c r="J63" i="15" s="1"/>
  <c r="BK171" i="15"/>
  <c r="J171" i="15" s="1"/>
  <c r="J65" i="15" s="1"/>
  <c r="BK129" i="3"/>
  <c r="J129" i="3"/>
  <c r="J61" i="3"/>
  <c r="BK171" i="3"/>
  <c r="J171" i="3" s="1"/>
  <c r="J62" i="3" s="1"/>
  <c r="R205" i="3"/>
  <c r="R225" i="3"/>
  <c r="R371" i="6"/>
  <c r="P489" i="6"/>
  <c r="P488" i="6"/>
  <c r="R105" i="7"/>
  <c r="BK343" i="7"/>
  <c r="J343" i="7"/>
  <c r="J73" i="7"/>
  <c r="T494" i="7"/>
  <c r="R101" i="8"/>
  <c r="P193" i="8"/>
  <c r="T205" i="8"/>
  <c r="T251" i="8"/>
  <c r="P260" i="8"/>
  <c r="BK91" i="12"/>
  <c r="J91" i="12" s="1"/>
  <c r="J61" i="12" s="1"/>
  <c r="T118" i="12"/>
  <c r="R292" i="12"/>
  <c r="R128" i="15"/>
  <c r="R88" i="2"/>
  <c r="R87" i="2"/>
  <c r="P194" i="2"/>
  <c r="R210" i="2"/>
  <c r="P129" i="3"/>
  <c r="P171" i="3"/>
  <c r="BK205" i="3"/>
  <c r="J205" i="3"/>
  <c r="J64" i="3"/>
  <c r="BK229" i="3"/>
  <c r="J229" i="3" s="1"/>
  <c r="J67" i="3" s="1"/>
  <c r="P105" i="6"/>
  <c r="BK313" i="6"/>
  <c r="J313" i="6" s="1"/>
  <c r="J72" i="6" s="1"/>
  <c r="BK337" i="6"/>
  <c r="J337" i="6" s="1"/>
  <c r="J73" i="6" s="1"/>
  <c r="T463" i="6"/>
  <c r="R483" i="6"/>
  <c r="P377" i="7"/>
  <c r="BK494" i="7"/>
  <c r="J494" i="7"/>
  <c r="J76" i="7"/>
  <c r="R514" i="7"/>
  <c r="T101" i="8"/>
  <c r="T100" i="8" s="1"/>
  <c r="T99" i="8" s="1"/>
  <c r="BK205" i="8"/>
  <c r="J205" i="8"/>
  <c r="J73" i="8"/>
  <c r="P251" i="8"/>
  <c r="T260" i="8"/>
  <c r="T128" i="15"/>
  <c r="P88" i="2"/>
  <c r="P87" i="2"/>
  <c r="BK194" i="2"/>
  <c r="J194" i="2" s="1"/>
  <c r="J64" i="2" s="1"/>
  <c r="R129" i="3"/>
  <c r="R171" i="3"/>
  <c r="T205" i="3"/>
  <c r="T225" i="3"/>
  <c r="BK371" i="6"/>
  <c r="J371" i="6"/>
  <c r="J74" i="6" s="1"/>
  <c r="BK449" i="6"/>
  <c r="J449" i="6"/>
  <c r="J75" i="6"/>
  <c r="BK483" i="6"/>
  <c r="J483" i="6"/>
  <c r="J77" i="6" s="1"/>
  <c r="R377" i="7"/>
  <c r="P494" i="7"/>
  <c r="P514" i="7"/>
  <c r="R91" i="12"/>
  <c r="R118" i="12"/>
  <c r="T250" i="12"/>
  <c r="P274" i="12"/>
  <c r="P108" i="15"/>
  <c r="P171" i="15"/>
  <c r="T194" i="2"/>
  <c r="R105" i="6"/>
  <c r="BK305" i="6"/>
  <c r="J305" i="6"/>
  <c r="J71" i="6"/>
  <c r="P313" i="6"/>
  <c r="T337" i="6"/>
  <c r="P463" i="6"/>
  <c r="T483" i="6"/>
  <c r="P105" i="7"/>
  <c r="P104" i="7"/>
  <c r="P103" i="7" s="1"/>
  <c r="AU60" i="1" s="1"/>
  <c r="P307" i="7"/>
  <c r="P315" i="7"/>
  <c r="R343" i="7"/>
  <c r="T480" i="7"/>
  <c r="BK520" i="7"/>
  <c r="J520" i="7"/>
  <c r="J79" i="7"/>
  <c r="R205" i="8"/>
  <c r="R251" i="8"/>
  <c r="T91" i="12"/>
  <c r="T90" i="12" s="1"/>
  <c r="T89" i="12" s="1"/>
  <c r="R250" i="12"/>
  <c r="BK274" i="12"/>
  <c r="J274" i="12"/>
  <c r="J68" i="12"/>
  <c r="P128" i="15"/>
  <c r="T171" i="15"/>
  <c r="BK88" i="2"/>
  <c r="J88" i="2"/>
  <c r="J61" i="2"/>
  <c r="T184" i="3"/>
  <c r="BK225" i="3"/>
  <c r="J225" i="3"/>
  <c r="J66" i="3" s="1"/>
  <c r="R313" i="6"/>
  <c r="BK463" i="6"/>
  <c r="J463" i="6"/>
  <c r="J76" i="6"/>
  <c r="BK307" i="7"/>
  <c r="J307" i="7" s="1"/>
  <c r="J71" i="7" s="1"/>
  <c r="T315" i="7"/>
  <c r="BK480" i="7"/>
  <c r="J480" i="7"/>
  <c r="J75" i="7"/>
  <c r="R520" i="7"/>
  <c r="R519" i="7"/>
  <c r="P205" i="8"/>
  <c r="P91" i="12"/>
  <c r="P90" i="12" s="1"/>
  <c r="P118" i="12"/>
  <c r="BK250" i="12"/>
  <c r="J250" i="12" s="1"/>
  <c r="J64" i="12" s="1"/>
  <c r="BK292" i="12"/>
  <c r="J292" i="12"/>
  <c r="J69" i="12"/>
  <c r="T108" i="15"/>
  <c r="R171" i="15"/>
  <c r="BK264" i="12"/>
  <c r="J264" i="12"/>
  <c r="J65" i="12"/>
  <c r="BK222" i="3"/>
  <c r="J222" i="3" s="1"/>
  <c r="J65" i="3" s="1"/>
  <c r="BK190" i="8"/>
  <c r="J190" i="8"/>
  <c r="J70" i="8"/>
  <c r="BK302" i="6"/>
  <c r="J302" i="6"/>
  <c r="J70" i="6"/>
  <c r="BK268" i="12"/>
  <c r="J268" i="12"/>
  <c r="J67" i="12"/>
  <c r="BK304" i="7"/>
  <c r="J304" i="7"/>
  <c r="J70" i="7"/>
  <c r="BK202" i="8"/>
  <c r="J202" i="8"/>
  <c r="J72" i="8"/>
  <c r="BK165" i="15"/>
  <c r="J165" i="15" s="1"/>
  <c r="J64" i="15" s="1"/>
  <c r="BK205" i="2"/>
  <c r="J205" i="2"/>
  <c r="J65" i="2"/>
  <c r="J52" i="15"/>
  <c r="F55" i="15"/>
  <c r="BE88" i="15"/>
  <c r="BE118" i="15"/>
  <c r="BE134" i="15"/>
  <c r="BE149" i="15"/>
  <c r="BE154" i="15"/>
  <c r="BE159" i="15"/>
  <c r="BE164" i="15"/>
  <c r="BE144" i="15"/>
  <c r="E75" i="15"/>
  <c r="BE109" i="15"/>
  <c r="BE103" i="15"/>
  <c r="BE123" i="15"/>
  <c r="BE129" i="15"/>
  <c r="BE93" i="15"/>
  <c r="BE98" i="15"/>
  <c r="BE114" i="15"/>
  <c r="BE139" i="15"/>
  <c r="BE166" i="15"/>
  <c r="BE172" i="15"/>
  <c r="BK90" i="12"/>
  <c r="BE92" i="12"/>
  <c r="BE125" i="12"/>
  <c r="E79" i="12"/>
  <c r="F55" i="12"/>
  <c r="BE116" i="12"/>
  <c r="BE138" i="12"/>
  <c r="BE157" i="12"/>
  <c r="J83" i="12"/>
  <c r="BE110" i="12"/>
  <c r="BE186" i="12"/>
  <c r="BE98" i="12"/>
  <c r="BE262" i="12"/>
  <c r="BE104" i="12"/>
  <c r="BE221" i="12"/>
  <c r="BE237" i="12"/>
  <c r="BE251" i="12"/>
  <c r="BE134" i="12"/>
  <c r="BE238" i="12"/>
  <c r="BE253" i="12"/>
  <c r="BE131" i="12"/>
  <c r="BE162" i="12"/>
  <c r="BE265" i="12"/>
  <c r="BE269" i="12"/>
  <c r="BE275" i="12"/>
  <c r="BE293" i="12"/>
  <c r="BE304" i="12"/>
  <c r="BE315" i="12"/>
  <c r="BE145" i="12"/>
  <c r="BE119" i="12"/>
  <c r="BE151" i="12"/>
  <c r="BE167" i="12"/>
  <c r="BE169" i="12"/>
  <c r="BE197" i="12"/>
  <c r="BE210" i="12"/>
  <c r="BE232" i="12"/>
  <c r="BE242" i="12"/>
  <c r="BE255" i="12"/>
  <c r="BE258" i="12"/>
  <c r="BE260" i="12"/>
  <c r="BE279" i="12"/>
  <c r="BE299" i="12"/>
  <c r="BE306" i="12"/>
  <c r="BE308" i="12"/>
  <c r="BE116" i="8"/>
  <c r="BE122" i="8"/>
  <c r="BE130" i="8"/>
  <c r="BE137" i="8"/>
  <c r="BE170" i="8"/>
  <c r="BE174" i="8"/>
  <c r="BE199" i="8"/>
  <c r="BK104" i="7"/>
  <c r="J104" i="7" s="1"/>
  <c r="J68" i="7" s="1"/>
  <c r="BE149" i="8"/>
  <c r="BE186" i="8"/>
  <c r="F63" i="8"/>
  <c r="BE102" i="8"/>
  <c r="BE126" i="8"/>
  <c r="J60" i="8"/>
  <c r="BE104" i="8"/>
  <c r="BE113" i="8"/>
  <c r="BE191" i="8"/>
  <c r="BE223" i="8"/>
  <c r="E85" i="8"/>
  <c r="BE107" i="8"/>
  <c r="BE178" i="8"/>
  <c r="BE206" i="8"/>
  <c r="BE163" i="8"/>
  <c r="BE180" i="8"/>
  <c r="BE211" i="8"/>
  <c r="BE218" i="8"/>
  <c r="BE243" i="8"/>
  <c r="BE119" i="8"/>
  <c r="BE128" i="8"/>
  <c r="BE154" i="8"/>
  <c r="BE172" i="8"/>
  <c r="BE188" i="8"/>
  <c r="BE194" i="8"/>
  <c r="BE221" i="8"/>
  <c r="BE229" i="8"/>
  <c r="BE261" i="8"/>
  <c r="BE201" i="8"/>
  <c r="BE215" i="8"/>
  <c r="BE226" i="8"/>
  <c r="BE263" i="8"/>
  <c r="BK519" i="7"/>
  <c r="J519" i="7"/>
  <c r="J78" i="7" s="1"/>
  <c r="BE139" i="8"/>
  <c r="BE168" i="8"/>
  <c r="BE182" i="8"/>
  <c r="BE233" i="8"/>
  <c r="BE239" i="8"/>
  <c r="BE109" i="8"/>
  <c r="BE142" i="8"/>
  <c r="BE203" i="8"/>
  <c r="BE235" i="8"/>
  <c r="BE252" i="8"/>
  <c r="BE213" i="8"/>
  <c r="BE256" i="8"/>
  <c r="BE106" i="7"/>
  <c r="BE126" i="7"/>
  <c r="BE156" i="7"/>
  <c r="BE254" i="7"/>
  <c r="BE270" i="7"/>
  <c r="BE370" i="7"/>
  <c r="BE481" i="7"/>
  <c r="BE133" i="7"/>
  <c r="BE176" i="7"/>
  <c r="BE231" i="7"/>
  <c r="BE279" i="7"/>
  <c r="BE381" i="7"/>
  <c r="BE387" i="7"/>
  <c r="BE399" i="7"/>
  <c r="BE411" i="7"/>
  <c r="BE414" i="7"/>
  <c r="BE423" i="7"/>
  <c r="BE428" i="7"/>
  <c r="BE460" i="7"/>
  <c r="BE467" i="7"/>
  <c r="BE114" i="7"/>
  <c r="BE152" i="7"/>
  <c r="BE164" i="7"/>
  <c r="BE204" i="7"/>
  <c r="BE272" i="7"/>
  <c r="BE362" i="7"/>
  <c r="BE384" i="7"/>
  <c r="BE431" i="7"/>
  <c r="BE438" i="7"/>
  <c r="BE444" i="7"/>
  <c r="BE453" i="7"/>
  <c r="BE459" i="7"/>
  <c r="BE296" i="7"/>
  <c r="BE300" i="7"/>
  <c r="BE393" i="7"/>
  <c r="BE419" i="7"/>
  <c r="BE442" i="7"/>
  <c r="BE449" i="7"/>
  <c r="BE471" i="7"/>
  <c r="BE195" i="7"/>
  <c r="BE302" i="7"/>
  <c r="BE352" i="7"/>
  <c r="BE380" i="7"/>
  <c r="BE385" i="7"/>
  <c r="BE401" i="7"/>
  <c r="BE434" i="7"/>
  <c r="E52" i="7"/>
  <c r="BE190" i="7"/>
  <c r="BE207" i="7"/>
  <c r="BE332" i="7"/>
  <c r="BE344" i="7"/>
  <c r="J60" i="7"/>
  <c r="BE294" i="7"/>
  <c r="BE308" i="7"/>
  <c r="BE456" i="7"/>
  <c r="BE463" i="7"/>
  <c r="BE483" i="7"/>
  <c r="BE488" i="7"/>
  <c r="BE517" i="7"/>
  <c r="J489" i="6"/>
  <c r="J79" i="6"/>
  <c r="BE174" i="7"/>
  <c r="BE395" i="7"/>
  <c r="BE404" i="7"/>
  <c r="F100" i="7"/>
  <c r="BE108" i="7"/>
  <c r="BE131" i="7"/>
  <c r="BE137" i="7"/>
  <c r="BE160" i="7"/>
  <c r="BE211" i="7"/>
  <c r="BE341" i="7"/>
  <c r="BE360" i="7"/>
  <c r="BE409" i="7"/>
  <c r="BE429" i="7"/>
  <c r="BE484" i="7"/>
  <c r="BE510" i="7"/>
  <c r="BE515" i="7"/>
  <c r="BE528" i="7"/>
  <c r="BE452" i="7"/>
  <c r="BE128" i="7"/>
  <c r="BE139" i="7"/>
  <c r="BE281" i="7"/>
  <c r="BE287" i="7"/>
  <c r="BE292" i="7"/>
  <c r="BE305" i="7"/>
  <c r="BE316" i="7"/>
  <c r="BE323" i="7"/>
  <c r="BE378" i="7"/>
  <c r="BE408" i="7"/>
  <c r="BE417" i="7"/>
  <c r="BE450" i="7"/>
  <c r="BE495" i="7"/>
  <c r="BE502" i="7"/>
  <c r="BE508" i="7"/>
  <c r="BE214" i="7"/>
  <c r="BE227" i="7"/>
  <c r="BE237" i="7"/>
  <c r="BE268" i="7"/>
  <c r="BE312" i="7"/>
  <c r="BE358" i="7"/>
  <c r="BE382" i="7"/>
  <c r="BE388" i="7"/>
  <c r="BE422" i="7"/>
  <c r="BE425" i="7"/>
  <c r="BE454" i="7"/>
  <c r="BE462" i="7"/>
  <c r="BE497" i="7"/>
  <c r="BE499" i="7"/>
  <c r="BE506" i="7"/>
  <c r="BE521" i="7"/>
  <c r="BE524" i="7"/>
  <c r="BE530" i="7"/>
  <c r="BE532" i="7"/>
  <c r="BE114" i="6"/>
  <c r="BE164" i="6"/>
  <c r="BE391" i="6"/>
  <c r="BE401" i="6"/>
  <c r="BE432" i="6"/>
  <c r="J97" i="6"/>
  <c r="BE139" i="6"/>
  <c r="BE152" i="6"/>
  <c r="BE173" i="6"/>
  <c r="BE230" i="6"/>
  <c r="BE298" i="6"/>
  <c r="BE335" i="6"/>
  <c r="BE346" i="6"/>
  <c r="BE364" i="6"/>
  <c r="BE382" i="6"/>
  <c r="BE407" i="6"/>
  <c r="BE453" i="6"/>
  <c r="BE464" i="6"/>
  <c r="BE468" i="6"/>
  <c r="BE108" i="6"/>
  <c r="BE292" i="6"/>
  <c r="BE394" i="6"/>
  <c r="BE484" i="6"/>
  <c r="BE128" i="6"/>
  <c r="BE137" i="6"/>
  <c r="BE426" i="6"/>
  <c r="BE133" i="6"/>
  <c r="BE210" i="6"/>
  <c r="BE213" i="6"/>
  <c r="BE270" i="6"/>
  <c r="BE290" i="6"/>
  <c r="BE300" i="6"/>
  <c r="BE338" i="6"/>
  <c r="BE374" i="6"/>
  <c r="BE380" i="6"/>
  <c r="BE412" i="6"/>
  <c r="BE475" i="6"/>
  <c r="BE479" i="6"/>
  <c r="BE486" i="6"/>
  <c r="BE490" i="6"/>
  <c r="BE501" i="6"/>
  <c r="E89" i="6"/>
  <c r="BE106" i="6"/>
  <c r="BE194" i="6"/>
  <c r="BE226" i="6"/>
  <c r="BE493" i="6"/>
  <c r="BE497" i="6"/>
  <c r="BE160" i="6"/>
  <c r="BE203" i="6"/>
  <c r="BE206" i="6"/>
  <c r="BE279" i="6"/>
  <c r="BE404" i="6"/>
  <c r="BE428" i="6"/>
  <c r="BE436" i="6"/>
  <c r="BE457" i="6"/>
  <c r="BE477" i="6"/>
  <c r="BE236" i="6"/>
  <c r="BE303" i="6"/>
  <c r="BE310" i="6"/>
  <c r="BE314" i="6"/>
  <c r="BE352" i="6"/>
  <c r="BE372" i="6"/>
  <c r="BE388" i="6"/>
  <c r="BE399" i="6"/>
  <c r="BE415" i="6"/>
  <c r="BE422" i="6"/>
  <c r="BE431" i="6"/>
  <c r="BE131" i="6"/>
  <c r="BE266" i="6"/>
  <c r="BE277" i="6"/>
  <c r="BE306" i="6"/>
  <c r="BE126" i="6"/>
  <c r="BE285" i="6"/>
  <c r="BE294" i="6"/>
  <c r="BE354" i="6"/>
  <c r="BE398" i="6"/>
  <c r="BE413" i="6"/>
  <c r="BE430" i="6"/>
  <c r="F100" i="6"/>
  <c r="BE321" i="6"/>
  <c r="BE386" i="6"/>
  <c r="BE440" i="6"/>
  <c r="BE156" i="6"/>
  <c r="BE175" i="6"/>
  <c r="BE189" i="6"/>
  <c r="BE253" i="6"/>
  <c r="BE268" i="6"/>
  <c r="BE328" i="6"/>
  <c r="BE356" i="6"/>
  <c r="BE375" i="6"/>
  <c r="BE409" i="6"/>
  <c r="BE418" i="6"/>
  <c r="BE450" i="6"/>
  <c r="BE452" i="6"/>
  <c r="BE466" i="6"/>
  <c r="BE471" i="6"/>
  <c r="BE499" i="6"/>
  <c r="J88" i="3"/>
  <c r="J60" i="3"/>
  <c r="BK87" i="2"/>
  <c r="J87" i="2"/>
  <c r="J60" i="2" s="1"/>
  <c r="J81" i="3"/>
  <c r="BE89" i="3"/>
  <c r="BE104" i="3"/>
  <c r="BE117" i="3"/>
  <c r="BE190" i="3"/>
  <c r="E48" i="3"/>
  <c r="BE130" i="3"/>
  <c r="BE133" i="3"/>
  <c r="BE136" i="3"/>
  <c r="BE139" i="3"/>
  <c r="BE187" i="3"/>
  <c r="BE206" i="3"/>
  <c r="BE215" i="3"/>
  <c r="BE228" i="3"/>
  <c r="BE233" i="3"/>
  <c r="BE100" i="3"/>
  <c r="BE115" i="3"/>
  <c r="BE116" i="3"/>
  <c r="BE121" i="3"/>
  <c r="BE154" i="3"/>
  <c r="BE176" i="3"/>
  <c r="BE204" i="3"/>
  <c r="BE207" i="3"/>
  <c r="BE236" i="3"/>
  <c r="BE238" i="3"/>
  <c r="J154" i="2"/>
  <c r="J63" i="2" s="1"/>
  <c r="F55" i="3"/>
  <c r="BE108" i="3"/>
  <c r="BE109" i="3"/>
  <c r="BE142" i="3"/>
  <c r="BE217" i="3"/>
  <c r="BE219" i="3"/>
  <c r="BE237" i="3"/>
  <c r="BE93" i="3"/>
  <c r="BE240" i="3"/>
  <c r="BE107" i="3"/>
  <c r="BE112" i="3"/>
  <c r="BE128" i="3"/>
  <c r="BE148" i="3"/>
  <c r="BE151" i="3"/>
  <c r="BE157" i="3"/>
  <c r="BE163" i="3"/>
  <c r="BE172" i="3"/>
  <c r="BE174" i="3"/>
  <c r="BE211" i="3"/>
  <c r="BE213" i="3"/>
  <c r="BE230" i="3"/>
  <c r="BE234" i="3"/>
  <c r="BE239" i="3"/>
  <c r="BE91" i="3"/>
  <c r="BE92" i="3"/>
  <c r="BE94" i="3"/>
  <c r="BE97" i="3"/>
  <c r="BE145" i="3"/>
  <c r="BE160" i="3"/>
  <c r="BE170" i="3"/>
  <c r="BE173" i="3"/>
  <c r="BE175" i="3"/>
  <c r="BE183" i="3"/>
  <c r="BE185" i="3"/>
  <c r="BE192" i="3"/>
  <c r="BE194" i="3"/>
  <c r="BE195" i="3"/>
  <c r="BE197" i="3"/>
  <c r="BE209" i="3"/>
  <c r="BE221" i="3"/>
  <c r="BE223" i="3"/>
  <c r="BE226" i="3"/>
  <c r="BE231" i="3"/>
  <c r="BE232" i="3"/>
  <c r="BE235" i="3"/>
  <c r="E48" i="2"/>
  <c r="F83" i="2"/>
  <c r="BE195" i="2"/>
  <c r="BE215" i="2"/>
  <c r="BE219" i="2"/>
  <c r="BC55" i="1"/>
  <c r="BA55" i="1"/>
  <c r="BB55" i="1"/>
  <c r="J52" i="2"/>
  <c r="BE89" i="2"/>
  <c r="BE91" i="2"/>
  <c r="BE94" i="2"/>
  <c r="BE105" i="2"/>
  <c r="BE107" i="2"/>
  <c r="BE110" i="2"/>
  <c r="BE111" i="2"/>
  <c r="BE113" i="2"/>
  <c r="BE116" i="2"/>
  <c r="BE118" i="2"/>
  <c r="BE121" i="2"/>
  <c r="BE122" i="2"/>
  <c r="BE125" i="2"/>
  <c r="BE127" i="2"/>
  <c r="BE196" i="2"/>
  <c r="BE206" i="2"/>
  <c r="AW55" i="1"/>
  <c r="BE155" i="2"/>
  <c r="BE161" i="2"/>
  <c r="BE167" i="2"/>
  <c r="BE172" i="2"/>
  <c r="BE175" i="2"/>
  <c r="BE186" i="2"/>
  <c r="BE223" i="2"/>
  <c r="BE98" i="2"/>
  <c r="BE99" i="2"/>
  <c r="BE101" i="2"/>
  <c r="BE130" i="2"/>
  <c r="BE132" i="2"/>
  <c r="BE135" i="2"/>
  <c r="BE144" i="2"/>
  <c r="BE211" i="2"/>
  <c r="BD55" i="1"/>
  <c r="F40" i="8"/>
  <c r="BC61" i="1" s="1"/>
  <c r="F41" i="6"/>
  <c r="BD59" i="1"/>
  <c r="F40" i="6"/>
  <c r="BC59" i="1"/>
  <c r="F38" i="8"/>
  <c r="BA61" i="1"/>
  <c r="F40" i="7"/>
  <c r="BC60" i="1"/>
  <c r="F36" i="15"/>
  <c r="BC63" i="1" s="1"/>
  <c r="F35" i="15"/>
  <c r="BB63" i="1" s="1"/>
  <c r="J34" i="12"/>
  <c r="AW62" i="1"/>
  <c r="F39" i="7"/>
  <c r="BB60" i="1"/>
  <c r="F34" i="3"/>
  <c r="BA56" i="1"/>
  <c r="F37" i="3"/>
  <c r="BD56" i="1" s="1"/>
  <c r="J34" i="15"/>
  <c r="AW63" i="1"/>
  <c r="J34" i="3"/>
  <c r="AW56" i="1"/>
  <c r="F39" i="6"/>
  <c r="BB59" i="1"/>
  <c r="F41" i="7"/>
  <c r="BD60" i="1"/>
  <c r="F38" i="7"/>
  <c r="BA60" i="1"/>
  <c r="F37" i="12"/>
  <c r="BD62" i="1"/>
  <c r="J38" i="8"/>
  <c r="AW61" i="1"/>
  <c r="F41" i="8"/>
  <c r="BD61" i="1" s="1"/>
  <c r="F36" i="12"/>
  <c r="BC62" i="1"/>
  <c r="AS54" i="1"/>
  <c r="J38" i="6"/>
  <c r="AW59" i="1" s="1"/>
  <c r="F35" i="12"/>
  <c r="BB62" i="1"/>
  <c r="J38" i="7"/>
  <c r="AW60" i="1" s="1"/>
  <c r="F35" i="3"/>
  <c r="BB56" i="1"/>
  <c r="F34" i="12"/>
  <c r="BA62" i="1"/>
  <c r="F39" i="8"/>
  <c r="BB61" i="1" s="1"/>
  <c r="F36" i="3"/>
  <c r="BC56" i="1"/>
  <c r="F34" i="15"/>
  <c r="BA63" i="1" s="1"/>
  <c r="F38" i="6"/>
  <c r="BA59" i="1" s="1"/>
  <c r="F37" i="15"/>
  <c r="BD63" i="1"/>
  <c r="BK104" i="6" l="1"/>
  <c r="BK103" i="6" s="1"/>
  <c r="J103" i="6" s="1"/>
  <c r="J67" i="6" s="1"/>
  <c r="R153" i="2"/>
  <c r="R86" i="2"/>
  <c r="P104" i="6"/>
  <c r="P103" i="6"/>
  <c r="AU59" i="1"/>
  <c r="T104" i="6"/>
  <c r="T103" i="6"/>
  <c r="R104" i="6"/>
  <c r="R103" i="6"/>
  <c r="P87" i="3"/>
  <c r="AU56" i="1"/>
  <c r="BK87" i="3"/>
  <c r="J87" i="3"/>
  <c r="P86" i="15"/>
  <c r="P85" i="15" s="1"/>
  <c r="AU63" i="1" s="1"/>
  <c r="R104" i="7"/>
  <c r="R103" i="7"/>
  <c r="R267" i="12"/>
  <c r="BK153" i="2"/>
  <c r="J153" i="2"/>
  <c r="J62" i="2"/>
  <c r="T153" i="2"/>
  <c r="T86" i="2"/>
  <c r="R90" i="12"/>
  <c r="R89" i="12"/>
  <c r="R100" i="8"/>
  <c r="R99" i="8"/>
  <c r="P100" i="8"/>
  <c r="P99" i="8"/>
  <c r="AU61" i="1"/>
  <c r="P153" i="2"/>
  <c r="P86" i="2"/>
  <c r="AU55" i="1"/>
  <c r="T86" i="15"/>
  <c r="T85" i="15" s="1"/>
  <c r="P267" i="12"/>
  <c r="P89" i="12"/>
  <c r="AU62" i="1"/>
  <c r="T104" i="7"/>
  <c r="T103" i="7"/>
  <c r="R86" i="15"/>
  <c r="R85" i="15" s="1"/>
  <c r="T87" i="3"/>
  <c r="R87" i="3"/>
  <c r="BK267" i="12"/>
  <c r="J267" i="12"/>
  <c r="J66" i="12" s="1"/>
  <c r="BK86" i="15"/>
  <c r="J86" i="15" s="1"/>
  <c r="J60" i="15" s="1"/>
  <c r="J90" i="12"/>
  <c r="J60" i="12"/>
  <c r="BK99" i="8"/>
  <c r="J99" i="8"/>
  <c r="J67" i="8"/>
  <c r="BK103" i="7"/>
  <c r="J103" i="7"/>
  <c r="J67" i="7"/>
  <c r="J104" i="6"/>
  <c r="J68" i="6" s="1"/>
  <c r="BK86" i="2"/>
  <c r="J86" i="2"/>
  <c r="F33" i="12"/>
  <c r="AZ62" i="1"/>
  <c r="J33" i="12"/>
  <c r="AV62" i="1" s="1"/>
  <c r="AT62" i="1" s="1"/>
  <c r="BA58" i="1"/>
  <c r="F33" i="3"/>
  <c r="AZ56" i="1"/>
  <c r="BB58" i="1"/>
  <c r="F37" i="8"/>
  <c r="AZ61" i="1"/>
  <c r="J37" i="7"/>
  <c r="AV60" i="1"/>
  <c r="AT60" i="1" s="1"/>
  <c r="J30" i="2"/>
  <c r="AG55" i="1"/>
  <c r="J33" i="2"/>
  <c r="AV55" i="1" s="1"/>
  <c r="AT55" i="1" s="1"/>
  <c r="J30" i="3"/>
  <c r="AG56" i="1"/>
  <c r="AN56" i="1" s="1"/>
  <c r="F33" i="2"/>
  <c r="AZ55" i="1"/>
  <c r="J33" i="3"/>
  <c r="AV56" i="1"/>
  <c r="AT56" i="1"/>
  <c r="J34" i="6"/>
  <c r="AG59" i="1" s="1"/>
  <c r="J33" i="15"/>
  <c r="AV63" i="1" s="1"/>
  <c r="AT63" i="1" s="1"/>
  <c r="F37" i="7"/>
  <c r="AZ60" i="1"/>
  <c r="F37" i="6"/>
  <c r="AZ59" i="1"/>
  <c r="J37" i="8"/>
  <c r="AV61" i="1"/>
  <c r="AT61" i="1" s="1"/>
  <c r="BD58" i="1"/>
  <c r="F33" i="15"/>
  <c r="AZ63" i="1" s="1"/>
  <c r="BC58" i="1"/>
  <c r="AY58" i="1" s="1"/>
  <c r="J37" i="6"/>
  <c r="AV59" i="1"/>
  <c r="AT59" i="1" s="1"/>
  <c r="BK85" i="15" l="1"/>
  <c r="J85" i="15" s="1"/>
  <c r="J30" i="15" s="1"/>
  <c r="AG63" i="1" s="1"/>
  <c r="J59" i="3"/>
  <c r="BK89" i="12"/>
  <c r="J89" i="12"/>
  <c r="J30" i="12" s="1"/>
  <c r="AG62" i="1" s="1"/>
  <c r="AN59" i="1"/>
  <c r="J43" i="6"/>
  <c r="AN55" i="1"/>
  <c r="J39" i="3"/>
  <c r="J59" i="2"/>
  <c r="J39" i="2"/>
  <c r="AU58" i="1"/>
  <c r="J34" i="8"/>
  <c r="AG61" i="1"/>
  <c r="AN61" i="1" s="1"/>
  <c r="AX58" i="1"/>
  <c r="AZ58" i="1"/>
  <c r="J34" i="7"/>
  <c r="AG60" i="1"/>
  <c r="AN60" i="1"/>
  <c r="AY57" i="1"/>
  <c r="AW58" i="1"/>
  <c r="AW57" i="1"/>
  <c r="AX57" i="1"/>
  <c r="AU54" i="1" l="1"/>
  <c r="J39" i="15"/>
  <c r="J39" i="12"/>
  <c r="J59" i="15"/>
  <c r="J59" i="12"/>
  <c r="J43" i="8"/>
  <c r="J43" i="7"/>
  <c r="AN63" i="1"/>
  <c r="AN62" i="1"/>
  <c r="AV58" i="1"/>
  <c r="AT58" i="1" s="1"/>
  <c r="AG58" i="1"/>
  <c r="AV57" i="1"/>
  <c r="AT57" i="1" s="1"/>
  <c r="BC54" i="1"/>
  <c r="W32" i="1" s="1"/>
  <c r="BA54" i="1"/>
  <c r="W30" i="1" s="1"/>
  <c r="BD54" i="1"/>
  <c r="W33" i="1" s="1"/>
  <c r="BB54" i="1"/>
  <c r="W31" i="1" s="1"/>
  <c r="AN58" i="1" l="1"/>
  <c r="AY54" i="1"/>
  <c r="AZ54" i="1"/>
  <c r="W29" i="1" s="1"/>
  <c r="AW54" i="1"/>
  <c r="AK30" i="1" s="1"/>
  <c r="AX54" i="1"/>
  <c r="AN57" i="1" l="1"/>
  <c r="AG54" i="1"/>
  <c r="AK26" i="1" s="1"/>
  <c r="AV54" i="1"/>
  <c r="AK29" i="1" s="1"/>
  <c r="AK35" i="1" l="1"/>
  <c r="AT54" i="1"/>
  <c r="AN54" i="1" s="1"/>
</calcChain>
</file>

<file path=xl/sharedStrings.xml><?xml version="1.0" encoding="utf-8"?>
<sst xmlns="http://schemas.openxmlformats.org/spreadsheetml/2006/main" count="17468" uniqueCount="1953">
  <si>
    <t>Export Komplet</t>
  </si>
  <si>
    <t>VZ</t>
  </si>
  <si>
    <t>2.0</t>
  </si>
  <si>
    <t/>
  </si>
  <si>
    <t>False</t>
  </si>
  <si>
    <t>{d8c527ee-dfbc-450d-89c9-a1b1b51631e8}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</si>
  <si>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</si>
  <si>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</si>
  <si>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</si>
  <si>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</si>
  <si>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</si>
  <si>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</si>
  <si>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</si>
  <si>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</si>
  <si>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</si>
  <si>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5357/002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</si>
  <si>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</si>
  <si>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</si>
  <si>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ATS NA DOLÁCH A OPTIMALIZAČNÍ OPATŘENÍ NA VODOVODNÍ SÍTI V OBCI MUKAŘOV</t>
  </si>
  <si>
    <t>KSO:</t>
  </si>
  <si>
    <t>CC-CZ:</t>
  </si>
  <si>
    <t>Místo:</t>
  </si>
  <si>
    <t>Mukařov u Říčan</t>
  </si>
  <si>
    <t>Datum:</t>
  </si>
  <si>
    <t>28. 3. 2025</t>
  </si>
  <si>
    <t>Zadavatel:</t>
  </si>
  <si>
    <t>IČ:</t>
  </si>
  <si>
    <t>00240508</t>
  </si>
  <si>
    <t>Obec Mukařov</t>
  </si>
  <si>
    <t>DIČ:</t>
  </si>
  <si>
    <t>Účastník:</t>
  </si>
  <si>
    <t>Vyplň údaj</t>
  </si>
  <si>
    <t>Projektant:</t>
  </si>
  <si>
    <t>47116901</t>
  </si>
  <si>
    <t>Vodohospodářský rozvoj a výstavba a.s. Praha</t>
  </si>
  <si>
    <t>True</t>
  </si>
  <si>
    <t>Zpracovatel:</t>
  </si>
  <si>
    <t>M. Morská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</si>
  <si>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</si>
  <si>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</si>
  <si>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</si>
  <si>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</si>
  <si>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</si>
  <si>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</si>
  <si>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</si>
  <si>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</si>
  <si>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</si>
  <si>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</si>
  <si>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</si>
  <si>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</si>
  <si>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</si>
  <si>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</si>
  <si>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</si>
  <si>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</si>
  <si>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</si>
  <si>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</si>
  <si>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</si>
  <si>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</si>
  <si>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</si>
  <si>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</si>
  <si>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</si>
  <si>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</si>
  <si>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</si>
  <si>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</si>
  <si>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</si>
  <si>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</si>
  <si>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</si>
  <si>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</si>
  <si>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</si>
  <si>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</si>
  <si>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</si>
  <si>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</si>
  <si>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</si>
  <si>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</si>
  <si>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</si>
  <si>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</si>
  <si>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</si>
  <si>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</si>
  <si>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</si>
  <si>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PS 02.1</t>
  </si>
  <si>
    <t>PRO</t>
  </si>
  <si>
    <t>1</t>
  </si>
  <si>
    <t>{4776b6fc-5589-4781-8bb6-48cdbf174672}</t>
  </si>
  <si>
    <t>2</t>
  </si>
  <si>
    <t>PS 02.2</t>
  </si>
  <si>
    <t>ATS NA DOLÁCH - ELEKTROČÁST A SŘTP</t>
  </si>
  <si>
    <t>{b657a3cd-23e6-458f-9b85-f45c9ac3df6e}</t>
  </si>
  <si>
    <t>SO 01</t>
  </si>
  <si>
    <t>PROPOJOVACÍ VODOVODNÍ ŘADY</t>
  </si>
  <si>
    <t>STA</t>
  </si>
  <si>
    <t>{5a76ee4f-0b91-4622-90c7-31c5d8f93af7}</t>
  </si>
  <si>
    <t>SO 01.1</t>
  </si>
  <si>
    <t>PROPOJOVACÍ ŘADY – ATS NA DOLÁCH</t>
  </si>
  <si>
    <t>Soupis</t>
  </si>
  <si>
    <t>{e6562d97-091d-416e-99f0-394a8b0d63c2}</t>
  </si>
  <si>
    <t>01.1-1</t>
  </si>
  <si>
    <t>PŘÍVOD ATS</t>
  </si>
  <si>
    <t>3</t>
  </si>
  <si>
    <t>{6f92bec1-6a28-4106-a9f7-22a52aa3bc36}</t>
  </si>
  <si>
    <t>01.1-2</t>
  </si>
  <si>
    <t>{8c5d1a24-6527-4216-95be-2a46f6f90c43}</t>
  </si>
  <si>
    <t>01.1-3</t>
  </si>
  <si>
    <t>ODVODNĚNÍ OBJEKTU ATS - TLAKOVÉ</t>
  </si>
  <si>
    <t>{e650370e-89c9-4ed0-80f1-c9577a89e317}</t>
  </si>
  <si>
    <t>SO 02</t>
  </si>
  <si>
    <t>ATS NA DOLÁCH (PŘESTAVBA)</t>
  </si>
  <si>
    <t>{e1ddd001-8555-430c-ad20-754105de98bc}</t>
  </si>
  <si>
    <t>VON</t>
  </si>
  <si>
    <t>VEDLEJŠÍ A OSTATNÍ ROZPOČTOVÉ NÁKLADY</t>
  </si>
  <si>
    <t>{4ad4e000-ea27-4e53-aa81-5994ceba4f29}</t>
  </si>
  <si>
    <t>KRYCÍ LIST SOUPISU PRACÍ</t>
  </si>
  <si>
    <t>Objekt:</t>
  </si>
  <si>
    <t>PS 02.1 - ATS NA DOLÁCH – STROJNĚ-TECHNOLOGIKCKÉ VYSTROJENÍ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</si>
  <si>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</si>
  <si>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</si>
  <si>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</si>
  <si>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</si>
  <si>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</si>
  <si>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8 - Trubní vedení</t>
  </si>
  <si>
    <t>PSV - Práce a dodávky PSV</t>
  </si>
  <si>
    <t xml:space="preserve">    722 - Zdravotechnika - vnitřní vodovod</t>
  </si>
  <si>
    <t xml:space="preserve">    724 - Zdravotechnika - strojní vybavení</t>
  </si>
  <si>
    <t xml:space="preserve">    767 - Konstrukce zámečnické</t>
  </si>
  <si>
    <t>OST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</si>
  <si>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</si>
  <si>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</si>
  <si>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</si>
  <si>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</si>
  <si>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</si>
  <si>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</si>
  <si>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</si>
  <si>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</si>
  <si>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</si>
  <si>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</si>
  <si>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</si>
  <si>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</si>
  <si>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</si>
  <si>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</si>
  <si>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</si>
  <si>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</si>
  <si>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8</t>
  </si>
  <si>
    <t>Trubní vedení</t>
  </si>
  <si>
    <t>K</t>
  </si>
  <si>
    <t>852242122</t>
  </si>
  <si>
    <t>Montáž potrubí z trub litinových tlakových přírubových abnormálních délek, jednotlivě do 1 m v otevřeném výkopu, kanálu nebo v šachtě DN 80</t>
  </si>
  <si>
    <t>kus</t>
  </si>
  <si>
    <t>CS ÚRS 2025 01</t>
  </si>
  <si>
    <t>589878562</t>
  </si>
  <si>
    <t>Online PSC</t>
  </si>
  <si>
    <t>https://podminky.urs.cz/item/CS_URS_2025_01/852242122</t>
  </si>
  <si>
    <t>M</t>
  </si>
  <si>
    <t>552080-1</t>
  </si>
  <si>
    <t>tvarovka přírubová litinová vodovodní FF-kus PN10/16 DN 80 dl 1000mm - prostupová tvarovka s kotvící přírubou</t>
  </si>
  <si>
    <t>1052973865</t>
  </si>
  <si>
    <t>VV</t>
  </si>
  <si>
    <t>"v.č. D.2.1.b.1</t>
  </si>
  <si>
    <t>"poz. 08" 2</t>
  </si>
  <si>
    <t>857244122</t>
  </si>
  <si>
    <t>Montáž litinových tvarovek na potrubí litinovém tlakovém odbočných na potrubí z trub přírubových v otevřeném výkopu, kanálu nebo v šachtě DN 80</t>
  </si>
  <si>
    <t>4</t>
  </si>
  <si>
    <t>1408054744</t>
  </si>
  <si>
    <t>https://podminky.urs.cz/item/CS_URS_2025_01/857244122</t>
  </si>
  <si>
    <t>"poz. 15" 1</t>
  </si>
  <si>
    <t>55253508</t>
  </si>
  <si>
    <t>tvarovka přírubová litinová s přírubovou odbočkou,práškový epoxid tl 250µm T-kus DN 80/50</t>
  </si>
  <si>
    <t>-1201557630</t>
  </si>
  <si>
    <t>5</t>
  </si>
  <si>
    <t>871211141</t>
  </si>
  <si>
    <t>Montáž vodovodního potrubí z polyetylenu PE100 RC v otevřeném výkopu svařovaných na tupo SDR 11/PN16 d 63 x 5,8 mm</t>
  </si>
  <si>
    <t>m</t>
  </si>
  <si>
    <t>1648319241</t>
  </si>
  <si>
    <t>https://podminky.urs.cz/item/CS_URS_2025_01/871211141</t>
  </si>
  <si>
    <t>6</t>
  </si>
  <si>
    <t>28613527</t>
  </si>
  <si>
    <t>potrubí vodovodní třívrstvé PE100 RC SDR11 63x5,80mm</t>
  </si>
  <si>
    <t>1812565105</t>
  </si>
  <si>
    <t>"poz. 14" 1,20</t>
  </si>
  <si>
    <t>1,2*1,015 'Přepočtené koeficientem množství</t>
  </si>
  <si>
    <t>7</t>
  </si>
  <si>
    <t>891211222</t>
  </si>
  <si>
    <t>Montáž vodovodních armatur na potrubí šoupátek nebo klapek uzavíracích v šachtách s ručním kolečkem DN 50</t>
  </si>
  <si>
    <t>1778531705</t>
  </si>
  <si>
    <t>https://podminky.urs.cz/item/CS_URS_2025_01/891211222</t>
  </si>
  <si>
    <t>42221301</t>
  </si>
  <si>
    <t>šoupátko pitná voda litina GGG 50 krátká stavební dl PN10/16 DN 50x150mm</t>
  </si>
  <si>
    <t>309006804</t>
  </si>
  <si>
    <t>"poz. 16" 1</t>
  </si>
  <si>
    <t>9</t>
  </si>
  <si>
    <t>42210109</t>
  </si>
  <si>
    <t>kolo ruční pro DN 50 D 160mm</t>
  </si>
  <si>
    <t>646690666</t>
  </si>
  <si>
    <t>10</t>
  </si>
  <si>
    <t>891213321</t>
  </si>
  <si>
    <t>Montáž vodovodních armatur na potrubí ventilů odvzdušňovacích nebo zavzdušňovacích mechanických a plovákových přírubových na venkovních řadech DN 50</t>
  </si>
  <si>
    <t>1306959085</t>
  </si>
  <si>
    <t>https://podminky.urs.cz/item/CS_URS_2025_01/891213321</t>
  </si>
  <si>
    <t>11</t>
  </si>
  <si>
    <t>422123-1</t>
  </si>
  <si>
    <t>automatický vzdušník PN 16 DN 50</t>
  </si>
  <si>
    <t>-267478933</t>
  </si>
  <si>
    <t>"poz. 17" 1</t>
  </si>
  <si>
    <t>891241222</t>
  </si>
  <si>
    <t>Montáž vodovodních armatur na potrubí šoupátek nebo klapek uzavíracích v šachtách s ručním kolečkem DN 80</t>
  </si>
  <si>
    <t>-64940938</t>
  </si>
  <si>
    <t>https://podminky.urs.cz/item/CS_URS_2025_01/891241222</t>
  </si>
  <si>
    <t>13</t>
  </si>
  <si>
    <t>42221303</t>
  </si>
  <si>
    <t>šoupátko pitná voda litina GGG 50 krátká stavební dl PN10/16 DN 80x180mm</t>
  </si>
  <si>
    <t>-1005796438</t>
  </si>
  <si>
    <t>"poz. 03" 3</t>
  </si>
  <si>
    <t>14</t>
  </si>
  <si>
    <t>42210101</t>
  </si>
  <si>
    <t>kolo ruční pro DN 65-80 D 175mm</t>
  </si>
  <si>
    <t>918063880</t>
  </si>
  <si>
    <t>15</t>
  </si>
  <si>
    <t>42261826</t>
  </si>
  <si>
    <t>filtr s výměnnou vložkou příruba DN 80</t>
  </si>
  <si>
    <t>-1026006966</t>
  </si>
  <si>
    <t>"poz. 05" 1</t>
  </si>
  <si>
    <t>16</t>
  </si>
  <si>
    <t>891244121</t>
  </si>
  <si>
    <t>Montáž vodovodních armatur na potrubí kompenzátorů ucpávkových a gumových nebo montážních vložek DN 80</t>
  </si>
  <si>
    <t>569211138</t>
  </si>
  <si>
    <t>https://podminky.urs.cz/item/CS_URS_2025_01/891244121</t>
  </si>
  <si>
    <t>17</t>
  </si>
  <si>
    <t>85200801</t>
  </si>
  <si>
    <t>Přírubový pryžový kompenzátor s nerez přírubami DN 80; L=116mm; EPDM</t>
  </si>
  <si>
    <t>-240090540</t>
  </si>
  <si>
    <t>"poz. 07" 1</t>
  </si>
  <si>
    <t>18</t>
  </si>
  <si>
    <t>891245321</t>
  </si>
  <si>
    <t>Montáž vodovodních armatur na potrubí zpětných klapek DN 80</t>
  </si>
  <si>
    <t>2085965769</t>
  </si>
  <si>
    <t>https://podminky.urs.cz/item/CS_URS_2025_01/891245321</t>
  </si>
  <si>
    <t>19</t>
  </si>
  <si>
    <t>42283043</t>
  </si>
  <si>
    <t>klapka zpětná samočinná přírubová litinová PN 16 pro vodu DN 80</t>
  </si>
  <si>
    <t>-1594048390</t>
  </si>
  <si>
    <t>"poz. 04" 2</t>
  </si>
  <si>
    <t>20</t>
  </si>
  <si>
    <t>PS50/10;16</t>
  </si>
  <si>
    <t>Přírubový spoj nerez DN50/10;16, sada</t>
  </si>
  <si>
    <t>-1999517745</t>
  </si>
  <si>
    <t>"v.č. D.2.1.a</t>
  </si>
  <si>
    <t xml:space="preserve">"sada šroubů, matic, podložek a těsnění </t>
  </si>
  <si>
    <t>"šrouby - nerezový materiál A2</t>
  </si>
  <si>
    <t>"matice, podložky - nerezový materiál A2</t>
  </si>
  <si>
    <t>"přírubové těsnění s ocelovou vložkou</t>
  </si>
  <si>
    <t>"plastové podložky PA</t>
  </si>
  <si>
    <t>"sada" 4</t>
  </si>
  <si>
    <t>PS80/10;16</t>
  </si>
  <si>
    <t>Přírubový spoj nerez DN80/10;16, sada</t>
  </si>
  <si>
    <t>1226282221</t>
  </si>
  <si>
    <t>"sada" 14</t>
  </si>
  <si>
    <t>PSV</t>
  </si>
  <si>
    <t>Práce a dodávky PSV</t>
  </si>
  <si>
    <t>722</t>
  </si>
  <si>
    <t>Zdravotechnika - vnitřní vodovod</t>
  </si>
  <si>
    <t>22</t>
  </si>
  <si>
    <t>72214011R</t>
  </si>
  <si>
    <t>Potrubí vodovodní z ušlechtilé oceli spojované svařováním PN 16 DN 50 mm</t>
  </si>
  <si>
    <t>-773051516</t>
  </si>
  <si>
    <t>potrubí z nerez oceli DIN 1.44 04 svařované včetně tvarovek a přivařovacích přírub</t>
  </si>
  <si>
    <t>potrubí DN 50</t>
  </si>
  <si>
    <t>"poz. 09a" 0,60</t>
  </si>
  <si>
    <t>23</t>
  </si>
  <si>
    <t>72214012R</t>
  </si>
  <si>
    <t>Potrubí vodovodní z ušlechtilé oceli spojované svařováním PN 16 DN 80 mm</t>
  </si>
  <si>
    <t>-1954569280</t>
  </si>
  <si>
    <t>potrubí z nerez oceli DIN 1.44 04 svařované včetně tvarovek ( redukce, kolena, oblouky, přechod na technologii ) a přivařovacích přírub</t>
  </si>
  <si>
    <t>potrubí DN 80</t>
  </si>
  <si>
    <t>"poz. 09b"  3,00</t>
  </si>
  <si>
    <t>24</t>
  </si>
  <si>
    <t>72214013R</t>
  </si>
  <si>
    <t>Potrubí z ocelových trubek z ušlechtilé oceli (nerez) PN 16 G 1/2</t>
  </si>
  <si>
    <t>-122118425</t>
  </si>
  <si>
    <t xml:space="preserve">potrubí z nerez oceli DIN 1.44 04 včetně tvarovek </t>
  </si>
  <si>
    <t>"poz. 09c" 0,80</t>
  </si>
  <si>
    <t>25</t>
  </si>
  <si>
    <t>7222631R1</t>
  </si>
  <si>
    <t>Vodoměr přírubový ultrazvukový s pulsním výstupem DN50; D+M</t>
  </si>
  <si>
    <t>2002715904</t>
  </si>
  <si>
    <t>"poz. 06" 1</t>
  </si>
  <si>
    <t>26</t>
  </si>
  <si>
    <t>7222631R2</t>
  </si>
  <si>
    <t>Sestava pro připojení tlakového čidla ; D+M</t>
  </si>
  <si>
    <t>-1238896154</t>
  </si>
  <si>
    <t>"poz. 10" 2</t>
  </si>
  <si>
    <t>sestava DETAIL A :</t>
  </si>
  <si>
    <t>manometr 0-10 bar</t>
  </si>
  <si>
    <t>uzavírací ventil 1/2 F-F - 2x</t>
  </si>
  <si>
    <t>vsuvka 1/2"  - 3x</t>
  </si>
  <si>
    <t>T-kus 1/2" FFF</t>
  </si>
  <si>
    <t>redukce 1"/1/2"</t>
  </si>
  <si>
    <t>nátrubek varný  1" nerez 1.4404 se závitovým výstupem 1"</t>
  </si>
  <si>
    <t>(tlakové čidlo - součást SŘTP)</t>
  </si>
  <si>
    <t>27</t>
  </si>
  <si>
    <t>7222631R3</t>
  </si>
  <si>
    <t>Sestava pro vypouštění potrubí/odběr; D+M</t>
  </si>
  <si>
    <t>-1826802680</t>
  </si>
  <si>
    <t>"poz. 11" 4</t>
  </si>
  <si>
    <t>sestava DETAIL B :</t>
  </si>
  <si>
    <t>hadicový nástavec typ 337 1"</t>
  </si>
  <si>
    <t>vsuvka 1"  - 2x</t>
  </si>
  <si>
    <t>uzavírací ventil 1"</t>
  </si>
  <si>
    <t>724</t>
  </si>
  <si>
    <t>Zdravotechnika - strojní vybavení</t>
  </si>
  <si>
    <t>28</t>
  </si>
  <si>
    <t>72414911R</t>
  </si>
  <si>
    <t>Čerpadlo vodovodní ponorné kalové vč. připojení G 2 a plovák. spínačů; D+M</t>
  </si>
  <si>
    <t>-319748742</t>
  </si>
  <si>
    <t>29</t>
  </si>
  <si>
    <t>72421124R</t>
  </si>
  <si>
    <t>Automatická tlaková stanice DN 80 osazena dvěma čerpadly s integrovaným měničem kmitočtu - doprava + dodávka + montáž + uvedení do provozu</t>
  </si>
  <si>
    <t>soubor</t>
  </si>
  <si>
    <t>1037696166</t>
  </si>
  <si>
    <t>"poz. 01, 02" 1</t>
  </si>
  <si>
    <t>PLNĚ AUTOMATICKÉ ZAŘÍZENÍ PRO ZVYŠOVÁNÍ TLAKU (Q = 2,5 l/s; H = 20 m), PARALELNÍ ZAPOJENÍ 1+1</t>
  </si>
  <si>
    <t xml:space="preserve"> VČ. ŘÍDÍCÍ JEDNOTKY, FREK. MĚNIČE A PŘIPOJOVACÍHO RÁMU</t>
  </si>
  <si>
    <t>(KULOVÉ VENTILY, ZPĚTNÉ KLAPKY, PŘIPOJENÍ G2" ZÁVITOVÉ)</t>
  </si>
  <si>
    <t>součástí ATS je tlaková nádoba 18 l vč. dopojení (potrubí nerez DN25 + ventily)</t>
  </si>
  <si>
    <t>"DODÁVKA, MONTÁŽ, UVEDENÍ DO PROVOZU</t>
  </si>
  <si>
    <t>767</t>
  </si>
  <si>
    <t>Konstrukce zámečnické</t>
  </si>
  <si>
    <t>30</t>
  </si>
  <si>
    <t>R76717073</t>
  </si>
  <si>
    <t>Uložení potrubí, mat. nerez, EPDM - konzoly vč. kotvení a kotvícího materiálu, D+M</t>
  </si>
  <si>
    <t>kpl</t>
  </si>
  <si>
    <t>-1753793971</t>
  </si>
  <si>
    <t>"poz. 12" 6</t>
  </si>
  <si>
    <t>OST</t>
  </si>
  <si>
    <t>Ostatní náklady</t>
  </si>
  <si>
    <t>31</t>
  </si>
  <si>
    <t>R11210</t>
  </si>
  <si>
    <t>Tlakové zkoušky všech technologických rozvodů a zařízení, proplach potrubí</t>
  </si>
  <si>
    <t>64</t>
  </si>
  <si>
    <t>-712317973</t>
  </si>
  <si>
    <t>32</t>
  </si>
  <si>
    <t>R11220</t>
  </si>
  <si>
    <t>Značení technologie, armatur, potrubí; D+M</t>
  </si>
  <si>
    <t>1055437001</t>
  </si>
  <si>
    <t>33</t>
  </si>
  <si>
    <t>R12119</t>
  </si>
  <si>
    <t>Doprava vystrojení, technologie na místo instalace</t>
  </si>
  <si>
    <t>-1873426759</t>
  </si>
  <si>
    <t>34</t>
  </si>
  <si>
    <t>R13121</t>
  </si>
  <si>
    <t>Pospojování elektricky vodivých částí, D+M</t>
  </si>
  <si>
    <t>702680072</t>
  </si>
  <si>
    <t>PS 02.2 - ATS NA DOLÁCH - ELEKTROČÁST A SŘTP</t>
  </si>
  <si>
    <t>J. Nedvěd</t>
  </si>
  <si>
    <t>D1 - Rozvaděče a skříně</t>
  </si>
  <si>
    <t>D2 - Kabeláž a trasy</t>
  </si>
  <si>
    <t>D3 - Stavební elektroinstalace</t>
  </si>
  <si>
    <t>D4 - Měření a regulace</t>
  </si>
  <si>
    <t>D5 - ASŘTP</t>
  </si>
  <si>
    <t>D6 - Přenosové zařízení</t>
  </si>
  <si>
    <t>D7 - Uzemnění a pospojování</t>
  </si>
  <si>
    <t>D8 - Zemní a stavební práce</t>
  </si>
  <si>
    <t>D1</t>
  </si>
  <si>
    <t>Rozvaděče a skříně</t>
  </si>
  <si>
    <t>Pol1</t>
  </si>
  <si>
    <t xml:space="preserve">Rozvaděč </t>
  </si>
  <si>
    <t>P</t>
  </si>
  <si>
    <t xml:space="preserve">Poznámka k položce:_x000D_
Položka zahrnuje rozvaděč sloužící pro napájení veškerých elektrospotřebičů. Všechny sběrnice, svorky i ostatní nainstalované prvky musí být viditelně označeny. Součástí dodávky bude montáž rozvaděče včetně nosných konstrukcí, propojení všech komponent, ukončení kabelů._x000D_
Výroba rozvaděče_x000D_
Materiál v rozvaděči_x000D_
Rozvadeč obsahuje:_x000D_
2	ks	Dveře vnitřní VxŠ 1250x500_x000D_
1	ks	Panel montážní ocelový VxŠ 1250x1000_x000D_
1	ks	Rozváděč plastový, plné dveře VxŠxH 1250x1000x420 IP54_x000D_
1	ks	Vložka zámková pro klíč 1242E_x000D_
2	ks	Bleskojistka 24V pro analogové signály 24V, 0,5A, 1-kanál_x000D_
2	ks	Bočnice pro bleskojistku -_x000D_
1	ks	Chránič proudový čtyřpólový 4p,25A,0,03A_x000D_
1	ks	Chránič proudový dvoupólový 2p, 25A, 30mA, A_x000D_
5	ks	Jistič jednopólový B10/1_x000D_
3	ks	Jistič jednopólový B16/1_x000D_
3	ks	Jistič jednopólový B6/1_x000D_
1	ks	Jistič jednopólový C10/1_x000D_
2	ks	Jistič jednopólový C4/1_x000D_
1	ks	Jistič třípolový B16/3_x000D_
2	ks	Jistič třípolový C16/3_x000D_
1	ks	Kontakt pomocný 1xNO, 1xNC_x000D_
2	ks	Kontakt pomocný 1xNO,1xNC_x000D_
1	ks	Nosič štítku pro štítek 18x27mm_x000D_
1	ks	Odpínač pojistkový 3p, vel.10x38_x000D_
1	ks	Ovladač plastový přepínač_3polohy_x000D_
2	ks	Rázová oddělovací tlumivka_x000D_
1	ks	Relé kontroly síť.napětí 1x přep.kontakt-230V_x000D_
1	ks	Relé pomocné 2xpřep.kont.5A, 230VAC, tlačitko a LED_x000D_
3	ks	Relé pomocné 2xpřep.kont.5A, 24VDC, tlačitko a LED_x000D_
2	ks	Relé pomocné 4xpřep.kont. 230V_x000D_
2	ks	Relé pomocné 4xpřep.kont. 24V_x000D_
1	ks	Relé pro kontrolu hladiny 1x přep.kontakt_x000D_
1	ks	Signálka s LED 24V zelená_x000D_
1	ks	Signálka s LED 24V žlutá / zelená_x000D_
1	ks	Signálka s LED 24V žlutá_x000D_
1	ks	Spouštěč motorů 2,5-4A_x000D_
1	ks	Stykač třípólový 9A/230V_x000D_
1	ks	Svítidlo LED 230V/4W IP20_x000D_
1	ks	Svodič přepětí dvoupólový Typ 3_x000D_
1	ks	Svodič přepětí třípólový Typ 1 + 2, signalizační kontakt_x000D_
5	ks	Svorkovnice řadová s pojistkou a LED 4mm2, 10-36VAC/DC, max. 6,3A_x000D_
3	ks	Svorkovnice řadová s pojistkou a LED 4mm2, 140-250VAC/DC, max. 6,3A_x000D_
1	ks	Těleso topné 20W, IP54_x000D_
1	ks	Termopto 24VDC / 5-48VDC, 100mA_x000D_
1	ks	Termostat rozpínací pro topná tělesa (0 - 60°C), 10A_x000D_
1	ks	Vypínač třípolový 32A, 3p_x000D_
1	ks	Zásuvka servisní 230V/16A_x000D_
1	ks	Bočnice svorkovnice průchozí_x000D_
2	ks	Kontakt pomocný 1xNO, 1xNC_x000D_
1	ks	Kontakt pomocný 2xNO,2xNC_x000D_
3	ks	Modul ochranný 6-230V_x000D_
2	ks	Modul ochranný 6-250V DC_x000D_
4	ks	Patice 2 póly PUSH IN_x000D_
4	ks	Patice PUSH IN_x000D_
2	ks	Pojistka skleněná F35A, 2,5A_x000D_
1	ks	Pojistka skleněná F35A, 2A_x000D_
5	ks	Pojistka skleněná F35A, 500mA_x000D_
6	ks	Svorkovnice řadová průchozí 0,5-6mm2 modrá 6 polová_x000D_
6	ks	Svorkovnice řadová průchozí 0,5-6mm2 rudá 6 polová_x000D_
1	ks	Svorkovnice řadová průchozí napájecí 0,5-6mm2 modrá_x000D_
1	ks	Svorkovnice řadová průchozí napájecí 0,5-6mm2 rudá_x000D_
43	ks	Svorkovnice řadová PUSH-IN 1.5mm2, béžová_x000D_
27	ks	Svorkovnice řadová PUSH-IN 2.5mm2, béžová_x000D_
11	ks	Svorkovnice řadová PUSH-IN 4mm2, béžová_x000D_
4	ks	Svorkovnice řadová šroubová 10mm2, béžová_x000D_
8	ks	Svorkovnice řadová šroubová 6mm2, béžová_x000D_
3	ks	Vložka pojistková válcová 2A_x000D_
2	ks	Vývodka PG 11 vč.matice IP68_x000D_
13	ks	Vývodka PG 13,5 vč.matice IP68_x000D_
2	ks	Vývodka PG 16 vč.matice IP68_x000D_
2	ks	Vývodka PG 21 vč.matice IP68_x000D_
1	ks	Vývodka PG 29 vč.matice IP68_x000D_
5	ks	Vývodka PG 9 vč.matice IP68_x000D_
2	ks	Kabel propojovací stíněný M340/Magelis/PC - Switch_x000D_
1	ks	Sada závěsů_x000D_
1	kpl	Sada pomocného propojovacího a konstrukčního materiálu_x000D_
</t>
  </si>
  <si>
    <t>Pol2</t>
  </si>
  <si>
    <t>Kabelová spojka gelová 0,75 až 1,5 mm2, IP68</t>
  </si>
  <si>
    <t>ks</t>
  </si>
  <si>
    <t>Pol3</t>
  </si>
  <si>
    <t>Kabelová spojka 4x10</t>
  </si>
  <si>
    <t>Pol4</t>
  </si>
  <si>
    <t>Svorkovnice exponenciální do 25 mm2</t>
  </si>
  <si>
    <t>Pol5</t>
  </si>
  <si>
    <t xml:space="preserve">Automatická tlaková stanice </t>
  </si>
  <si>
    <t>V ceně je obsaženo zapojení zařízení.</t>
  </si>
  <si>
    <t>Pol6</t>
  </si>
  <si>
    <t xml:space="preserve">Kalové čerpadlo </t>
  </si>
  <si>
    <t>V ceně je obsaženo zapojení elektromotoru.</t>
  </si>
  <si>
    <t>Pol7</t>
  </si>
  <si>
    <t>Dokumentace výrobní a dílenská</t>
  </si>
  <si>
    <t>Poznámka k položce:_x000D_
1</t>
  </si>
  <si>
    <t>Položka obsahuje vytvoření výrobní a dílenské dokumentace</t>
  </si>
  <si>
    <t>Pol8</t>
  </si>
  <si>
    <t>Dokumentace skutečného provedení</t>
  </si>
  <si>
    <t>Položka obsahuje vytvoření dokumentace skutečného provedení a kompletaci příloh a návodů</t>
  </si>
  <si>
    <t>Pol9</t>
  </si>
  <si>
    <t>Koordinace prací s ostatními profesemi</t>
  </si>
  <si>
    <t>Pol10</t>
  </si>
  <si>
    <t>Koordinace prací s provozovatelem</t>
  </si>
  <si>
    <t>Pol11</t>
  </si>
  <si>
    <t>Osvědčení vydané pověřenou osobou</t>
  </si>
  <si>
    <t>Zajištění osvědčení dle nařízení vlády č. 190/2022 Sb. pro provoz elektrických zařízení I. třídy</t>
  </si>
  <si>
    <t>Pol12</t>
  </si>
  <si>
    <t>Výchozí revize el.zařízení</t>
  </si>
  <si>
    <t>Provedení požadovaných měření a následné zpracování revizní zprávy</t>
  </si>
  <si>
    <t>Pol13</t>
  </si>
  <si>
    <t>Příprava ke komplexním zkouškám</t>
  </si>
  <si>
    <t>Pol14</t>
  </si>
  <si>
    <t>Doprava a přesun materiálu</t>
  </si>
  <si>
    <t>Pol15</t>
  </si>
  <si>
    <t>Ochranné pospojování, doplňující ochranné pospojování</t>
  </si>
  <si>
    <t xml:space="preserve">V ceně je obsažena kompletní dodávka a montáž ochranného pospojování a dopňujícího ochranného pospojování. </t>
  </si>
  <si>
    <t>Pospojování bude připojeno na uzemňovací soustavu, krerá není součástí této položky.</t>
  </si>
  <si>
    <t>Pol16</t>
  </si>
  <si>
    <t>Demontáže a provizorní řešení</t>
  </si>
  <si>
    <t>Položka obsahuje:</t>
  </si>
  <si>
    <t>- montáž a zprovoznění provizorních rozváděčů a kabelových tras</t>
  </si>
  <si>
    <t>- odpojení a zabezpečení stávajících zařízení</t>
  </si>
  <si>
    <t>- demontáž stávajících rozváděčů a kabelových tras</t>
  </si>
  <si>
    <t>- likvidace odpadu</t>
  </si>
  <si>
    <t>Pol17</t>
  </si>
  <si>
    <t>Ostatní materiál a práce</t>
  </si>
  <si>
    <t>D2</t>
  </si>
  <si>
    <t>Kabeláž a trasy</t>
  </si>
  <si>
    <t>Pol18</t>
  </si>
  <si>
    <t>Kabel sdělovací pevný 10x2x0,5</t>
  </si>
  <si>
    <t>36</t>
  </si>
  <si>
    <t>12,00</t>
  </si>
  <si>
    <t>V ceně je obsažena kompletní dodávka a pokládka kabelu.</t>
  </si>
  <si>
    <t>Pol19</t>
  </si>
  <si>
    <t>Kabel sdělovací pevný 2x2x0,5</t>
  </si>
  <si>
    <t>38</t>
  </si>
  <si>
    <t>85,00</t>
  </si>
  <si>
    <t>Pol20</t>
  </si>
  <si>
    <t>Kabel silový pevný Cu 4x10</t>
  </si>
  <si>
    <t>40</t>
  </si>
  <si>
    <t>18,00</t>
  </si>
  <si>
    <t>Pol21</t>
  </si>
  <si>
    <t>Kabel silový pevný Cu 5x2,5</t>
  </si>
  <si>
    <t>42</t>
  </si>
  <si>
    <t>Pol22</t>
  </si>
  <si>
    <t>Kabel silový pevný Cu 5x6</t>
  </si>
  <si>
    <t>44</t>
  </si>
  <si>
    <t>10,00</t>
  </si>
  <si>
    <t>Pol23</t>
  </si>
  <si>
    <t>Kabel silový pevný Cu J-3x1,5</t>
  </si>
  <si>
    <t>46</t>
  </si>
  <si>
    <t>53,00</t>
  </si>
  <si>
    <t>Pol24</t>
  </si>
  <si>
    <t>Kabel silový pevný Cu J-3x2,5</t>
  </si>
  <si>
    <t>48</t>
  </si>
  <si>
    <t>Pol25</t>
  </si>
  <si>
    <t>Pásek FeZn 30x4</t>
  </si>
  <si>
    <t>50</t>
  </si>
  <si>
    <t>25,00</t>
  </si>
  <si>
    <t>Pol26</t>
  </si>
  <si>
    <t>Vodič slaněný Cu 10 zž</t>
  </si>
  <si>
    <t>52</t>
  </si>
  <si>
    <t>Pol27</t>
  </si>
  <si>
    <t>Vodič slaněný Cu 16 zž</t>
  </si>
  <si>
    <t>54</t>
  </si>
  <si>
    <t>Pol28</t>
  </si>
  <si>
    <t>Nosné konstrukce</t>
  </si>
  <si>
    <t>56</t>
  </si>
  <si>
    <t xml:space="preserve">Poznámka k položce:_x000D_
"V ceně je obsažena kompletní dodávka a montáž všech prvků pro vytvoření nosných vodičových konstrukcí.
Vnitřní trasy: drátěný žárově pozinkovaný žlab včetně originálního příslušenství, PVC tuhé a ohebné trubky, žlaby, včetně kotvícího a spojovacího materiálu.
Venkovní trasy: drátěný žárově pozinkovaný žlab včetně originálního příslušenství včetně horního víka, PVC tuhé a ohebné trubky UV stabilní včetně kotvícího a spojovacího materiálu."_x000D_
30	ks	Nosník žárový zinek 100_x000D_
36	ks	Příchytka plastová 25mm_x000D_
14	ks	Spojka násuvná plastová 25mm_x000D_
60	ks	Spojka žlabu žárový zinek_x000D_
12	m	Trubka plastová ohebná 25mm, vysoká odolnost, ÚV stabilní_x000D_
24	m	Trubka plastová tuhá 25mm, vysoká odolnost, ÚV stabilní_x000D_
30	m	Žlab kabelový M2 žárový zinek 100x50_x000D_
1	kpl	Sada pomocného konstrukčního materiálu_x000D_
</t>
  </si>
  <si>
    <t>Pol29</t>
  </si>
  <si>
    <t>58</t>
  </si>
  <si>
    <t>Pol30</t>
  </si>
  <si>
    <t>Ostatní materiál a práce pro kabely a kabelové konstrukce</t>
  </si>
  <si>
    <t>60</t>
  </si>
  <si>
    <t>D3</t>
  </si>
  <si>
    <t>Stavební elektroinstalace</t>
  </si>
  <si>
    <t>Pol31</t>
  </si>
  <si>
    <t xml:space="preserve">Temperace </t>
  </si>
  <si>
    <t>62</t>
  </si>
  <si>
    <t>Pol32</t>
  </si>
  <si>
    <t xml:space="preserve">Osvětlení </t>
  </si>
  <si>
    <t>Pol33</t>
  </si>
  <si>
    <t xml:space="preserve">Osvětlení nouzové </t>
  </si>
  <si>
    <t>66</t>
  </si>
  <si>
    <t>Pol34</t>
  </si>
  <si>
    <t xml:space="preserve">Zásuvková skříň </t>
  </si>
  <si>
    <t>68</t>
  </si>
  <si>
    <t>35</t>
  </si>
  <si>
    <t>Pol35</t>
  </si>
  <si>
    <t>70</t>
  </si>
  <si>
    <t>Pol36</t>
  </si>
  <si>
    <t>Ostatní materiál a práce pro stavební elektroinstalaci</t>
  </si>
  <si>
    <t>72</t>
  </si>
  <si>
    <t>D4</t>
  </si>
  <si>
    <t>Měření a regulace</t>
  </si>
  <si>
    <t>37</t>
  </si>
  <si>
    <t>Pol37</t>
  </si>
  <si>
    <t>Krabice svorková prázdná 93x93x55, IP65, UV, 4mm2</t>
  </si>
  <si>
    <t>74</t>
  </si>
  <si>
    <t xml:space="preserve">Poznámka k položce:_x000D_
FIQ1MX1, LA1MX1_x000D_
</t>
  </si>
  <si>
    <t>Pol38</t>
  </si>
  <si>
    <t xml:space="preserve">Měření průtoku na výtlaku ATS </t>
  </si>
  <si>
    <t>76</t>
  </si>
  <si>
    <t>39</t>
  </si>
  <si>
    <t>Pol39</t>
  </si>
  <si>
    <t xml:space="preserve">Měření tlaku na sání ATS </t>
  </si>
  <si>
    <t>78</t>
  </si>
  <si>
    <t xml:space="preserve">Poznámka k položce:_x000D_
"V ceně je obsažena dodávka, montáž, zapojení, nastavení a zprovoznění zařízení.
Dodavatel strojní technologie připraví pro montáž čidla návarek s manostatickým ventilem 1/2""."_x000D_
1	ks	Snímač relativního tlaku 0-1MPa (0-10bar) / 4-20mA, 10-36V DC_x000D_
</t>
  </si>
  <si>
    <t>Pol40</t>
  </si>
  <si>
    <t xml:space="preserve">Měření tlaku na výtlaku ATS </t>
  </si>
  <si>
    <t>80</t>
  </si>
  <si>
    <t xml:space="preserve">Poznámka k položce:_x000D_
"V ceně je obsažena dodávka, montáž, zapojení, nastavení a zprovoznění zařízení.
Dodavatel strojní technologie připraví pro montáž čidla návarek s manostatickým ventilem 1/2""."_x000D_
1	ks	Sonda zaplavení ponorná_x000D_
</t>
  </si>
  <si>
    <t>41</t>
  </si>
  <si>
    <t>Pol41</t>
  </si>
  <si>
    <t xml:space="preserve">Signalizace zaplavení suterénu </t>
  </si>
  <si>
    <t>82</t>
  </si>
  <si>
    <t>Pol42</t>
  </si>
  <si>
    <t xml:space="preserve">Signalizace vstupu do objektu </t>
  </si>
  <si>
    <t>84</t>
  </si>
  <si>
    <t xml:space="preserve">Poznámka k položce:_x000D_
V ceně je obsažena dodávka, montáž, zapojení, nastavení a zprovoznění zařízení._x000D_
1	ks	Spínač koncový kompletní 1xNO/1xNC [ED1]_x000D_
1	ks	Skříň prázdná Harmony- 1 otvor [ED1SA1]_x000D_
1	ks	Ovladač plastový přepínač_2polohy [ED1SA1]_x000D_
1	ks	Nosič štítku pro štítek 18x27mm [ED1SA1]_x000D_
</t>
  </si>
  <si>
    <t>43</t>
  </si>
  <si>
    <t>Pol43</t>
  </si>
  <si>
    <t>86</t>
  </si>
  <si>
    <t>Pol44</t>
  </si>
  <si>
    <t>Oživení měřících okruhů</t>
  </si>
  <si>
    <t>88</t>
  </si>
  <si>
    <t>D5</t>
  </si>
  <si>
    <t>ASŘTP</t>
  </si>
  <si>
    <t>45</t>
  </si>
  <si>
    <t>Pol45</t>
  </si>
  <si>
    <t>Zaškolení pracovníků provozovatele</t>
  </si>
  <si>
    <t>90</t>
  </si>
  <si>
    <t>Pol46</t>
  </si>
  <si>
    <t xml:space="preserve">Zdrojová soustava </t>
  </si>
  <si>
    <t>92</t>
  </si>
  <si>
    <t xml:space="preserve">Poznámka k položce:_x000D_
1	ks	Zdroj spínaný 24V, 240W_x000D_
1	ks	Řídící jednotka UPS UPS 24V 20A/10A_x000D_
1	ks	Modul bateriový 24V DC 17AH_x000D_
</t>
  </si>
  <si>
    <t>47</t>
  </si>
  <si>
    <t>Pol47</t>
  </si>
  <si>
    <t xml:space="preserve">Řídicí jednotka </t>
  </si>
  <si>
    <t>94</t>
  </si>
  <si>
    <t xml:space="preserve">Poznámka k položce:_x000D_
1	ks	OPLC DI20x, RO12x, AI/DI2x 1xRS232/485_x000D_
1	ks	Modul komunikační 1x Ethernet_x000D_
</t>
  </si>
  <si>
    <t>Pol48</t>
  </si>
  <si>
    <t xml:space="preserve">Switch </t>
  </si>
  <si>
    <t>96</t>
  </si>
  <si>
    <t xml:space="preserve">Poznámka k položce:_x000D_
1	ks	Switch 10/100 Mbit/s, 6 metalické porty, 2 optický port mutimód_x000D_
</t>
  </si>
  <si>
    <t>49</t>
  </si>
  <si>
    <t>Pol49</t>
  </si>
  <si>
    <t xml:space="preserve">Optika </t>
  </si>
  <si>
    <t>98</t>
  </si>
  <si>
    <t xml:space="preserve">Poznámka k položce:_x000D_
2	ks	Kazeta optická malá_x000D_
2	ks	Ochrana sváru 45mm_x000D_
2	ks	Svár optickéko kabelu_x000D_
4	ks	Pigtail MM SC_x000D_
</t>
  </si>
  <si>
    <t>Pol50</t>
  </si>
  <si>
    <t>Programové vybavení pro řídicí jednotku</t>
  </si>
  <si>
    <t>100</t>
  </si>
  <si>
    <t xml:space="preserve">Poznámka k položce:_x000D_
1	ks	SW komunikační_x000D_
1	ks	SW aplikační pro PLC_x000D_
1	ks	SW projekt_x000D_
</t>
  </si>
  <si>
    <t>51</t>
  </si>
  <si>
    <t>Pol51</t>
  </si>
  <si>
    <t>Programové vybavení pro ovládací panel operátora</t>
  </si>
  <si>
    <t>102</t>
  </si>
  <si>
    <t xml:space="preserve">Poznámka k položce:_x000D_
1	ks	SW aplikační pro ovládací panel_x000D_
</t>
  </si>
  <si>
    <t>Pol52</t>
  </si>
  <si>
    <t>Programové vybavení pro dispečerské pracoviště</t>
  </si>
  <si>
    <t>104</t>
  </si>
  <si>
    <t xml:space="preserve">Poznámka k položce:_x000D_
1	ks	SW aplikační pro vizualizaci na DSP_x000D_
</t>
  </si>
  <si>
    <t>53</t>
  </si>
  <si>
    <t>Pol53</t>
  </si>
  <si>
    <t>Oživení řídícího systému</t>
  </si>
  <si>
    <t>106</t>
  </si>
  <si>
    <t>D6</t>
  </si>
  <si>
    <t>Přenosové zařízení</t>
  </si>
  <si>
    <t>Pol54</t>
  </si>
  <si>
    <t xml:space="preserve">Komunikační modul </t>
  </si>
  <si>
    <t>108</t>
  </si>
  <si>
    <t xml:space="preserve">Poznámka k položce:_x000D_
1	ks	Průmyslový LTE router LTE ( 4G ), 2x ETH port, Dual SIM, 2x anténa [GPRS1]_x000D_
</t>
  </si>
  <si>
    <t>D7</t>
  </si>
  <si>
    <t>Uzemnění a pospojování</t>
  </si>
  <si>
    <t>55</t>
  </si>
  <si>
    <t>Pol55</t>
  </si>
  <si>
    <t>Soustava pro uzemnění a pospojování</t>
  </si>
  <si>
    <t>110</t>
  </si>
  <si>
    <t xml:space="preserve">Poznámka k položce:_x000D_
30	m	Pásek FeZn 30x4_x000D_
10	m	Kulatina FeZn 10mm_x000D_
25	m	Vodič slaněný Cu 10 zž_x000D_
1	kpl	Sada propojovacího a konstrukčního materiálu._x000D_
		V ceně je obsažena dodávka a montáž uzemňovací soustavy._x000D_
		V ceně nejsou obsaženy zemní práce pro uzemňovací soustavu._x000D_
</t>
  </si>
  <si>
    <t>Pol56</t>
  </si>
  <si>
    <t>112</t>
  </si>
  <si>
    <t>D8</t>
  </si>
  <si>
    <t>Zemní a stavební práce</t>
  </si>
  <si>
    <t>57</t>
  </si>
  <si>
    <t>Pol57</t>
  </si>
  <si>
    <t>Kabelová rýha 35cm šíř. 80cm hl. zem.tř.3 se záhozem</t>
  </si>
  <si>
    <t>114</t>
  </si>
  <si>
    <t>Pol58</t>
  </si>
  <si>
    <t>Kabelová rýha 50cm šíř. 120cm hl. zem.tř.3 se záhozem</t>
  </si>
  <si>
    <t>116</t>
  </si>
  <si>
    <t>59</t>
  </si>
  <si>
    <t>Pol59</t>
  </si>
  <si>
    <t>Křížení s ostatními inženýrskými sítěmi</t>
  </si>
  <si>
    <t>118</t>
  </si>
  <si>
    <t>Pol60</t>
  </si>
  <si>
    <t>Lože kabelové (písek, krycí deska, výstražná folie) 35cm</t>
  </si>
  <si>
    <t>120</t>
  </si>
  <si>
    <t>61</t>
  </si>
  <si>
    <t>Pol61</t>
  </si>
  <si>
    <t>Lože kabelové (písek, krycí deska, výstražná folie) 50cm</t>
  </si>
  <si>
    <t>122</t>
  </si>
  <si>
    <t>Pol62</t>
  </si>
  <si>
    <t>Trubka ohebná korugovaná 63mm</t>
  </si>
  <si>
    <t>124</t>
  </si>
  <si>
    <t>63</t>
  </si>
  <si>
    <t>Pol63</t>
  </si>
  <si>
    <t>Trubka ohebná pro optiku 40mm</t>
  </si>
  <si>
    <t>126</t>
  </si>
  <si>
    <t>Pol64</t>
  </si>
  <si>
    <t>Vytyčení trati kab.vedení v zastavěném prostoru</t>
  </si>
  <si>
    <t>128</t>
  </si>
  <si>
    <t>65</t>
  </si>
  <si>
    <t>Pol65</t>
  </si>
  <si>
    <t>Zemní práce vozovka, krajnice</t>
  </si>
  <si>
    <t>130</t>
  </si>
  <si>
    <t>Pol66</t>
  </si>
  <si>
    <t>Znovuobnovení stávajcího povrchu</t>
  </si>
  <si>
    <t>m2</t>
  </si>
  <si>
    <t>132</t>
  </si>
  <si>
    <t>67</t>
  </si>
  <si>
    <t>Pol67</t>
  </si>
  <si>
    <t>134</t>
  </si>
  <si>
    <t>55253245</t>
  </si>
  <si>
    <t>tvarovka přírubová litinová vodovodní FF-kus PN10/16 DN 80 dl 800mm</t>
  </si>
  <si>
    <t>857242122</t>
  </si>
  <si>
    <t>Montáž litinových tvarovek na potrubí litinovém tlakovém jednoosých na potrubí z trub přírubových v otevřeném výkopu, kanálu nebo v šachtě DN 80</t>
  </si>
  <si>
    <t>https://podminky.urs.cz/item/CS_URS_2025_01/857242122</t>
  </si>
  <si>
    <t>871241141</t>
  </si>
  <si>
    <t>Montáž vodovodního potrubí z polyetylenu PE100 RC v otevřeném výkopu svařovaných na tupo SDR 11/PN16 d 90 x 8,2 mm</t>
  </si>
  <si>
    <t>https://podminky.urs.cz/item/CS_URS_2025_01/871241141</t>
  </si>
  <si>
    <t>28613530</t>
  </si>
  <si>
    <t>potrubí vodovodní třívrstvé PE100 RC SDR11 90x8,2mm</t>
  </si>
  <si>
    <t>877241218</t>
  </si>
  <si>
    <t>Montáž tvarovek na vodovodním plastovém potrubí z polyetylenu PE 100 svařovaných na tupo SDR 11/PN16 záslepek d 90</t>
  </si>
  <si>
    <t>https://podminky.urs.cz/item/CS_URS_2025_01/877241218</t>
  </si>
  <si>
    <t>"sada" 12</t>
  </si>
  <si>
    <t>Součet</t>
  </si>
  <si>
    <t>SO 01 - PROPOJOVACÍ VODOVODNÍ ŘADY</t>
  </si>
  <si>
    <t>Soupis:</t>
  </si>
  <si>
    <t>SO 01.1 - PROPOJOVACÍ ŘADY – ATS NA DOLÁCH</t>
  </si>
  <si>
    <t>Úroveň 3:</t>
  </si>
  <si>
    <t>01.1-1 - PŘÍVOD ATS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</si>
  <si>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</si>
  <si>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</si>
  <si>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</si>
  <si>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</si>
  <si>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</si>
  <si>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</si>
  <si>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</si>
  <si>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</si>
  <si>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</si>
  <si>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</si>
  <si>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Zemní práce</t>
  </si>
  <si>
    <t>111301111</t>
  </si>
  <si>
    <t>Sejmutí drnu tl. do 100 mm, v jakékoliv ploše</t>
  </si>
  <si>
    <t>-1347572766</t>
  </si>
  <si>
    <t>https://podminky.urs.cz/item/CS_URS_2025_01/111301111</t>
  </si>
  <si>
    <t>113107323</t>
  </si>
  <si>
    <t>Odstranění podkladů nebo krytů strojně plochy jednotlivě do 50 m2 s přemístěním hmot na skládku na vzdálenost do 3 m nebo s naložením na dopravní prostředek z kameniva hrubého drceného, o tl. vrstvy přes 200 do 300 mm</t>
  </si>
  <si>
    <t>686030811</t>
  </si>
  <si>
    <t>https://podminky.urs.cz/item/CS_URS_2025_01/113107323</t>
  </si>
  <si>
    <t>"výkop v AK</t>
  </si>
  <si>
    <t>13,00*1,00</t>
  </si>
  <si>
    <t>"rozšíření rýhy v místě propojů" 2*2,00*0,25</t>
  </si>
  <si>
    <t>113107341</t>
  </si>
  <si>
    <t>Odstranění podkladů nebo krytů strojně plochy jednotlivě do 50 m2 s přemístěním hmot na skládku na vzdálenost do 3 m nebo s naložením na dopravní prostředek živičných, o tl. vrstvy do 50 mm</t>
  </si>
  <si>
    <t>589683657</t>
  </si>
  <si>
    <t>https://podminky.urs.cz/item/CS_URS_2025_01/113107341</t>
  </si>
  <si>
    <t>"podklad</t>
  </si>
  <si>
    <t>(13,00+0,25)*(1,00+2*0,25)</t>
  </si>
  <si>
    <t>"rozšíření rýhy v místě propojů" 2*(2,00+2*0,25)*0,25</t>
  </si>
  <si>
    <t>Mezisoučet</t>
  </si>
  <si>
    <t>"obrusná vrstva</t>
  </si>
  <si>
    <t>(13,00+0,50)*(1,00+2*0,50)</t>
  </si>
  <si>
    <t>"rozšíření rýhy v místě propojů" 2*(2,00+2*0,50)*0,25</t>
  </si>
  <si>
    <t>113202111</t>
  </si>
  <si>
    <t>Vytrhání obrub s vybouráním lože, s přemístěním hmot na skládku na vzdálenost do 3 m nebo s naložením na dopravní prostředek z krajníků nebo obrubníků stojatých</t>
  </si>
  <si>
    <t>-1373200938</t>
  </si>
  <si>
    <t>https://podminky.urs.cz/item/CS_URS_2025_01/113202111</t>
  </si>
  <si>
    <t>115101201</t>
  </si>
  <si>
    <t>Čerpání vody na dopravní výšku do 10 m s uvažovaným průměrným přítokem do 500 l/min</t>
  </si>
  <si>
    <t>hod</t>
  </si>
  <si>
    <t>-618377101</t>
  </si>
  <si>
    <t>https://podminky.urs.cz/item/CS_URS_2025_01/115101201</t>
  </si>
  <si>
    <t>10*24</t>
  </si>
  <si>
    <t>115101301</t>
  </si>
  <si>
    <t>Pohotovost záložní čerpací soupravy pro dopravní výšku do 10 m s uvažovaným průměrným přítokem do 500 l/min</t>
  </si>
  <si>
    <t>den</t>
  </si>
  <si>
    <t>-1694189764</t>
  </si>
  <si>
    <t>https://podminky.urs.cz/item/CS_URS_2025_01/115101301</t>
  </si>
  <si>
    <t>119001422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</si>
  <si>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přes 3 do 6 kabelů</t>
  </si>
  <si>
    <t>-1160946179</t>
  </si>
  <si>
    <t>https://podminky.urs.cz/item/CS_URS_2025_01/119001422</t>
  </si>
  <si>
    <t>"v.č. D.1.1.b.1</t>
  </si>
  <si>
    <t>4*1,00</t>
  </si>
  <si>
    <t>121151103</t>
  </si>
  <si>
    <t>Sejmutí ornice strojně při souvislé ploše do 100 m2, tl. vrstvy do 200 mm</t>
  </si>
  <si>
    <t>-1142927139</t>
  </si>
  <si>
    <t>https://podminky.urs.cz/item/CS_URS_2025_01/121151103</t>
  </si>
  <si>
    <t>132254203</t>
  </si>
  <si>
    <t>Hloubení zapažených rýh šířky přes 800 do 2 000 mm strojně s urovnáním dna do předepsaného profilu a spádu v hornině třídy těžitelnosti I skupiny 3 přes 50 do 100 m3</t>
  </si>
  <si>
    <t>m3</t>
  </si>
  <si>
    <t>1269276451</t>
  </si>
  <si>
    <t>https://podminky.urs.cz/item/CS_URS_2025_01/132254203</t>
  </si>
  <si>
    <t>"v.č. D.1.1.a</t>
  </si>
  <si>
    <t>"výkop v RT</t>
  </si>
  <si>
    <t>8,50*1,00*(2,06-0,20)</t>
  </si>
  <si>
    <t>14,60*1,00*(1,80-0,20)</t>
  </si>
  <si>
    <t>7,50*1,00*(1,90-0,39)</t>
  </si>
  <si>
    <t>5,50*1,00*(1,70-0,39)</t>
  </si>
  <si>
    <t>"rozšíření rýhy v místě propojů" 2*2,00*0,25*(1,70-0,39)</t>
  </si>
  <si>
    <t>"zemina sk. 3 - 25%" 59,00*0,25</t>
  </si>
  <si>
    <t>132454203</t>
  </si>
  <si>
    <t>Hloubení zapažených rýh šířky přes 800 do 2 000 mm strojně s urovnáním dna do předepsaného profilu a spádu v hornině třídy těžitelnosti II skupiny 5 přes 50 do 100 m3</t>
  </si>
  <si>
    <t>-564219969</t>
  </si>
  <si>
    <t>https://podminky.urs.cz/item/CS_URS_2025_01/132454203</t>
  </si>
  <si>
    <t>"výpočet dle pol. 132254203</t>
  </si>
  <si>
    <t>"zemina sk. 5 - 50%" 59,00*0,50</t>
  </si>
  <si>
    <t>132554203</t>
  </si>
  <si>
    <t>Hloubení zapažených rýh šířky přes 800 do 2 000 mm strojně s urovnáním dna do předepsaného profilu a spádu v hornině třídy těžitelnosti III skupiny 6 přes 50 do 100 m3</t>
  </si>
  <si>
    <t>278906413</t>
  </si>
  <si>
    <t>https://podminky.urs.cz/item/CS_URS_2025_01/132554203</t>
  </si>
  <si>
    <t>"zemina sk. 5 - 25%" 59,00*0,25</t>
  </si>
  <si>
    <t>139001101</t>
  </si>
  <si>
    <t>Příplatek k cenám hloubených vykopávek za ztížení vykopávky v blízkosti podzemního vedení nebo výbušnin pro jakoukoliv třídu horniny</t>
  </si>
  <si>
    <t>-1097124021</t>
  </si>
  <si>
    <t>https://podminky.urs.cz/item/CS_URS_2025_01/139001101</t>
  </si>
  <si>
    <t>"20%</t>
  </si>
  <si>
    <t>59,00*0,20</t>
  </si>
  <si>
    <t>151811131</t>
  </si>
  <si>
    <t>Zřízení pažicích boxů pro pažení a rozepření stěn rýh podzemního vedení hloubka výkopu do 4 m, šířka do 1,2 m</t>
  </si>
  <si>
    <t>791255113</t>
  </si>
  <si>
    <t>https://podminky.urs.cz/item/CS_URS_2025_01/151811131</t>
  </si>
  <si>
    <t>8,50*2*2,06</t>
  </si>
  <si>
    <t>14,60*2*1,80</t>
  </si>
  <si>
    <t>7,50*2*1,90</t>
  </si>
  <si>
    <t>5,50*2*1,70</t>
  </si>
  <si>
    <t>151811231</t>
  </si>
  <si>
    <t>Odstranění pažicích boxů pro pažení a rozepření stěn rýh podzemního vedení hloubka výkopu do 4 m, šířka do 1,2 m</t>
  </si>
  <si>
    <t>-386280839</t>
  </si>
  <si>
    <t>https://podminky.urs.cz/item/CS_URS_2025_01/151811231</t>
  </si>
  <si>
    <t>162451106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</si>
  <si>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</si>
  <si>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926035646</t>
  </si>
  <si>
    <t>https://podminky.urs.cz/item/CS_URS_2025_01/162451106</t>
  </si>
  <si>
    <t>"vodorovné přemístění v rámci stavby</t>
  </si>
  <si>
    <t xml:space="preserve">"na meziskládku a zpět </t>
  </si>
  <si>
    <t>"sejmuté zeminy schopné zúrodnění tl. 200 pro opětovné využití</t>
  </si>
  <si>
    <t>24,00*0,20*2</t>
  </si>
  <si>
    <t>"přemístění  výkopku pro zpětný zásyp" 14,75*2</t>
  </si>
  <si>
    <t xml:space="preserve">"přemístěnÍ nakupovaného podsypového, obsypového a zásypového materiálu </t>
  </si>
  <si>
    <t>"ŠP lože" 3,71</t>
  </si>
  <si>
    <t>"ŠP obsyp" 14,84</t>
  </si>
  <si>
    <t>"ŠP zásyp"  12,84</t>
  </si>
  <si>
    <t>162451126</t>
  </si>
  <si>
    <t>Vodorovné přemístění výkopku nebo sypaniny po suchu na obvyklém dopravním prostředku, bez naložení výkopku, avšak se složením bez rozhrnutí z horniny třídy těžitelnosti II skupiny 4 a 5 na vzdálenost přes 1 500 do 2 000 m</t>
  </si>
  <si>
    <t>126565784</t>
  </si>
  <si>
    <t>https://podminky.urs.cz/item/CS_URS_2025_01/162451126</t>
  </si>
  <si>
    <t>"přemístění  výkopku pro zpětný zásyp" 12,87*2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</si>
  <si>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</si>
  <si>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</si>
  <si>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734300946</t>
  </si>
  <si>
    <t>https://podminky.urs.cz/item/CS_URS_2025_01/162751137</t>
  </si>
  <si>
    <t>"výkopek sk. 3</t>
  </si>
  <si>
    <t>14,75</t>
  </si>
  <si>
    <t>"odečet výkopku pro zásyp" -14,75</t>
  </si>
  <si>
    <t>"výkopek sk. 5</t>
  </si>
  <si>
    <t>29,50</t>
  </si>
  <si>
    <t>"odečet výkopku pro zásyp" -(27,62-14,75)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</si>
  <si>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</si>
  <si>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</si>
  <si>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422029044</t>
  </si>
  <si>
    <t>https://podminky.urs.cz/item/CS_URS_2025_01/162751139</t>
  </si>
  <si>
    <t>16,63*10 'Přepočtené koeficientem množství</t>
  </si>
  <si>
    <t>162751157</t>
  </si>
  <si>
    <t>Vodorovné přemístění výkopku nebo sypaniny po suchu na obvyklém dopravním prostředku, bez naložení výkopku, avšak se složením bez rozhrnutí z horniny třídy těžitelnosti III skupiny 6 a 7 na vzdálenost přes 9 000 do 10 000 m</t>
  </si>
  <si>
    <t>-444059136</t>
  </si>
  <si>
    <t>https://podminky.urs.cz/item/CS_URS_2025_01/162751157</t>
  </si>
  <si>
    <t>"výkopek sk. 6</t>
  </si>
  <si>
    <t>162751159</t>
  </si>
  <si>
    <t>Vodorovné přemístění výkopku nebo sypaniny po suchu na obvyklém dopravním prostředku, bez naložení výkopku, avšak se složením bez rozhrnutí z horniny třídy těžitelnosti III skupiny 6 a 7 na vzdálenost Příplatek k ceně za každých dalších i započatých 1 000 m</t>
  </si>
  <si>
    <t>-2041931024</t>
  </si>
  <si>
    <t>https://podminky.urs.cz/item/CS_URS_2025_01/162751159</t>
  </si>
  <si>
    <t>14,75*10 'Přepočtené koeficientem množství</t>
  </si>
  <si>
    <t>167151101</t>
  </si>
  <si>
    <t>Nakládání, skládání a překládání neulehlého výkopku nebo sypaniny strojně nakládání, množství do 100 m3, z horniny třídy těžitelnosti I, skupiny 1 až 3</t>
  </si>
  <si>
    <t>1215292822</t>
  </si>
  <si>
    <t>https://podminky.urs.cz/item/CS_URS_2025_01/167151101</t>
  </si>
  <si>
    <t>24,00*0,20</t>
  </si>
  <si>
    <t>"přemístění  výkopku pro zpětný zásyp" 14,75</t>
  </si>
  <si>
    <t>"ŠP zásyp" 12,84</t>
  </si>
  <si>
    <t>167151102</t>
  </si>
  <si>
    <t>Nakládání, skládání a překládání neulehlého výkopku nebo sypaniny strojně nakládání, množství do 100 m3, z horniny třídy těžitelnosti II, skupiny 4 a 5</t>
  </si>
  <si>
    <t>1496160838</t>
  </si>
  <si>
    <t>https://podminky.urs.cz/item/CS_URS_2025_01/167151102</t>
  </si>
  <si>
    <t>"přemístění  výkopku pro zpětný zásyp" 12,87</t>
  </si>
  <si>
    <t>171201231</t>
  </si>
  <si>
    <t>Poplatek za uložení stavebního odpadu na recyklační skládce (skládkovné) zeminy a kamení zatříděného do Katalogu odpadů pod kódem 17 05 04</t>
  </si>
  <si>
    <t>t</t>
  </si>
  <si>
    <t>-1578268810</t>
  </si>
  <si>
    <t>https://podminky.urs.cz/item/CS_URS_2025_01/171201231</t>
  </si>
  <si>
    <t>"uložení na skládce s poplatkem</t>
  </si>
  <si>
    <t>"dle pol. 162751137"  16,63*2,00</t>
  </si>
  <si>
    <t>"dle pol. 162751157"  14,75*2,40</t>
  </si>
  <si>
    <t>171251201</t>
  </si>
  <si>
    <t>Uložení sypaniny na skládky nebo meziskládky bez hutnění s upravením uložené sypaniny do předepsaného tvaru</t>
  </si>
  <si>
    <t>1752017565</t>
  </si>
  <si>
    <t>https://podminky.urs.cz/item/CS_URS_2025_01/171251201</t>
  </si>
  <si>
    <t>"uložení na meziskládce</t>
  </si>
  <si>
    <t>"přemístění  výkopku pro zpětný zásyp" 27,62</t>
  </si>
  <si>
    <t>"dle pol. 162751137" 16,63</t>
  </si>
  <si>
    <t>"dle pol. 162751157" 14,75</t>
  </si>
  <si>
    <t>174151101</t>
  </si>
  <si>
    <t>Zásyp sypaninou z jakékoliv horniny strojně s uložením výkopku ve vrstvách se zhutněním jam, šachet, rýh nebo kolem objektů v těchto vykopávkách</t>
  </si>
  <si>
    <t>-1934831941</t>
  </si>
  <si>
    <t>https://podminky.urs.cz/item/CS_URS_2025_01/174151101</t>
  </si>
  <si>
    <t>"zásyp výkopkem</t>
  </si>
  <si>
    <t>8,50*1,00*(2,06-0,20-0,10-0,40)</t>
  </si>
  <si>
    <t>14,60*1,00*(1,80-0,20-0,10-0,40)</t>
  </si>
  <si>
    <t>"zásyp ŠD</t>
  </si>
  <si>
    <t>7,50*1,00*(1,90-0,39-0,10-0,40)</t>
  </si>
  <si>
    <t>5,50*1,00*(1,70-0,39-0,10-0,40)</t>
  </si>
  <si>
    <t>"rozšíření rýhy v místě propojů" 2*2,00*0,25*(1,70-0,39-0,10-0,40)</t>
  </si>
  <si>
    <t>58331200</t>
  </si>
  <si>
    <t>štěrkopísek netříděný zásypový</t>
  </si>
  <si>
    <t>1348670914</t>
  </si>
  <si>
    <t>12,84*2 'Přepočtené koeficientem množství</t>
  </si>
  <si>
    <t>174251109</t>
  </si>
  <si>
    <t>Zásyp sypaninou z jakékoliv horniny strojně Příplatek k ceně za prohození sypaniny</t>
  </si>
  <si>
    <t>1555429312</t>
  </si>
  <si>
    <t>https://podminky.urs.cz/item/CS_URS_2025_01/174251109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</si>
  <si>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</si>
  <si>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</si>
  <si>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-1281651209</t>
  </si>
  <si>
    <t>https://podminky.urs.cz/item/CS_URS_2025_01/175151101</t>
  </si>
  <si>
    <t>(35,60+0,50)*1,00*0,40</t>
  </si>
  <si>
    <t>"rozšíření rýhy v místě propojů" 2*2,00*0,25*0,40</t>
  </si>
  <si>
    <t>58337310</t>
  </si>
  <si>
    <t>štěrkopísek frakce 0/4</t>
  </si>
  <si>
    <t>1174590789</t>
  </si>
  <si>
    <t>14,84*2 'Přepočtené koeficientem množství</t>
  </si>
  <si>
    <t>181152302</t>
  </si>
  <si>
    <t>Úprava pláně na stavbách silnic a dálnic strojně v zářezech mimo skalních se zhutněním</t>
  </si>
  <si>
    <t>-743177706</t>
  </si>
  <si>
    <t>https://podminky.urs.cz/item/CS_URS_2025_01/181152302</t>
  </si>
  <si>
    <t>181351003</t>
  </si>
  <si>
    <t>Rozprostření a urovnání ornice v rovině nebo ve svahu sklonu do 1:5 strojně při souvislé ploše do 100 m2, tl. vrstvy do 200 mm</t>
  </si>
  <si>
    <t>-132244652</t>
  </si>
  <si>
    <t>https://podminky.urs.cz/item/CS_URS_2025_01/181351003</t>
  </si>
  <si>
    <t>"v.č. C.2.1</t>
  </si>
  <si>
    <t>24,00</t>
  </si>
  <si>
    <t>181411121</t>
  </si>
  <si>
    <t>Založení trávníku na půdě předem připravené plochy do 1000 m2 výsevem včetně utažení lučního v rovině nebo na svahu do 1:5</t>
  </si>
  <si>
    <t>-185484896</t>
  </si>
  <si>
    <t>https://podminky.urs.cz/item/CS_URS_2025_01/181411121</t>
  </si>
  <si>
    <t>00572100</t>
  </si>
  <si>
    <t>osivo jetelotráva intenzivní víceletá</t>
  </si>
  <si>
    <t>kg</t>
  </si>
  <si>
    <t>-1086264583</t>
  </si>
  <si>
    <t>24*0,025 'Přepočtené koeficientem množství</t>
  </si>
  <si>
    <t>185804312</t>
  </si>
  <si>
    <t>Zalití rostlin vodou plochy záhonů jednotlivě přes 20 m2</t>
  </si>
  <si>
    <t>743472660</t>
  </si>
  <si>
    <t>https://podminky.urs.cz/item/CS_URS_2025_01/185804312</t>
  </si>
  <si>
    <t>"3 x 10l</t>
  </si>
  <si>
    <t>24,00*3*0,010</t>
  </si>
  <si>
    <t>185851121</t>
  </si>
  <si>
    <t>Dovoz vody pro zálivku rostlin na vzdálenost do 1000 m</t>
  </si>
  <si>
    <t>469570212</t>
  </si>
  <si>
    <t>https://podminky.urs.cz/item/CS_URS_2025_01/185851121</t>
  </si>
  <si>
    <t>185851129</t>
  </si>
  <si>
    <t>Dovoz vody pro zálivku rostlin Příplatek k ceně za každých dalších i započatých 1000 m</t>
  </si>
  <si>
    <t>649892379</t>
  </si>
  <si>
    <t>https://podminky.urs.cz/item/CS_URS_2025_01/185851129</t>
  </si>
  <si>
    <t>Zakládání</t>
  </si>
  <si>
    <t>212752101</t>
  </si>
  <si>
    <t>Trativody z drenážních trubek pro liniové stavby a komunikace se zřízením štěrkového lože pod trubky a s jejich obsypem v otevřeném výkopu trubka korugovaná sendvičová PE-HD SN 4 celoperforovaná 360° DN 100</t>
  </si>
  <si>
    <t>32418785</t>
  </si>
  <si>
    <t>https://podminky.urs.cz/item/CS_URS_2025_01/212752101</t>
  </si>
  <si>
    <t>Svislé a kompletní konstrukce</t>
  </si>
  <si>
    <t>359901111</t>
  </si>
  <si>
    <t>Vyčištění potrubí jakékoliv výšky</t>
  </si>
  <si>
    <t>-574886755</t>
  </si>
  <si>
    <t>https://podminky.urs.cz/item/CS_URS_2025_01/359901111</t>
  </si>
  <si>
    <t>35,60</t>
  </si>
  <si>
    <t>R35999017</t>
  </si>
  <si>
    <t>Zkouška průchodnosti potrubí jakékoliv výšky</t>
  </si>
  <si>
    <t>-699392063</t>
  </si>
  <si>
    <t>Vodorovné konstrukce</t>
  </si>
  <si>
    <t>451572111</t>
  </si>
  <si>
    <t>Lože pod potrubí, stoky a drobné objekty v otevřeném výkopu z kameniva drobného těženého 0 až 4 mm</t>
  </si>
  <si>
    <t>1736069462</t>
  </si>
  <si>
    <t>https://podminky.urs.cz/item/CS_URS_2025_01/451572111</t>
  </si>
  <si>
    <t>(35,60+0,50)*1,00*0,10</t>
  </si>
  <si>
    <t>"rozšíření rýhy v místě propojů" 2*2,00*0,25*0,10</t>
  </si>
  <si>
    <t>452313141</t>
  </si>
  <si>
    <t>Podkladní a zajišťovací konstrukce z betonu prostého v otevřeném výkopu bez zvýšených nároků na prostředí bloky pro potrubí z betonu tř. C 16/20</t>
  </si>
  <si>
    <t>-813712626</t>
  </si>
  <si>
    <t>https://podminky.urs.cz/item/CS_URS_2025_01/452313141</t>
  </si>
  <si>
    <t>"podkladní blok T-kus -1x</t>
  </si>
  <si>
    <t>0,10*1</t>
  </si>
  <si>
    <t>"podkladní blok pod šoupě - 1x</t>
  </si>
  <si>
    <t>0,02*1</t>
  </si>
  <si>
    <t>452353111</t>
  </si>
  <si>
    <t>Bednění podkladních a zajišťovacích konstrukcí v otevřeném výkopu bloků pro potrubí zřízení</t>
  </si>
  <si>
    <t>-843933087</t>
  </si>
  <si>
    <t>https://podminky.urs.cz/item/CS_URS_2025_01/452353111</t>
  </si>
  <si>
    <t>0,50*1</t>
  </si>
  <si>
    <t>"podkladní blok pod šoupě - 3x</t>
  </si>
  <si>
    <t>0,40*1</t>
  </si>
  <si>
    <t>452353112</t>
  </si>
  <si>
    <t>Bednění podkladních a zajišťovacích konstrukcí v otevřeném výkopu bloků pro potrubí odstranění</t>
  </si>
  <si>
    <t>1988735418</t>
  </si>
  <si>
    <t>https://podminky.urs.cz/item/CS_URS_2025_01/452353112</t>
  </si>
  <si>
    <t>Komunikace pozemní</t>
  </si>
  <si>
    <t>564851111</t>
  </si>
  <si>
    <t>Podklad ze štěrkodrti ŠD s rozprostřením a zhutněním plochy přes 100 m2, po zhutnění tl. 150 mm</t>
  </si>
  <si>
    <t>-359571161</t>
  </si>
  <si>
    <t>https://podminky.urs.cz/item/CS_URS_2025_01/564851111</t>
  </si>
  <si>
    <t>"fr. 0-63</t>
  </si>
  <si>
    <t>564851111-1</t>
  </si>
  <si>
    <t>-1416009957</t>
  </si>
  <si>
    <t>"fr. 0-32</t>
  </si>
  <si>
    <t>573191111</t>
  </si>
  <si>
    <t>Postřik infiltrační kationaktivní emulzí v množství 1,00 kg/m2</t>
  </si>
  <si>
    <t>-564863098</t>
  </si>
  <si>
    <t>https://podminky.urs.cz/item/CS_URS_2025_01/573191111</t>
  </si>
  <si>
    <t>573231108</t>
  </si>
  <si>
    <t>Postřik spojovací PS bez posypu kamenivem ze silniční emulze, v množství 0,50 kg/m2</t>
  </si>
  <si>
    <t>914466798</t>
  </si>
  <si>
    <t>https://podminky.urs.cz/item/CS_URS_2025_01/573231108</t>
  </si>
  <si>
    <t>577134111</t>
  </si>
  <si>
    <t>Asfaltový beton vrstva obrusná ACO 11 (ABS) s rozprostřením a se zhutněním z nemodifikovaného asfaltu v pruhu šířky do 3 m tř. I (ACO 11+), po zhutnění tl. 40 mm</t>
  </si>
  <si>
    <t>1604650024</t>
  </si>
  <si>
    <t>https://podminky.urs.cz/item/CS_URS_2025_01/577134111</t>
  </si>
  <si>
    <t>577145112</t>
  </si>
  <si>
    <t>Asfaltový beton vrstva ložní ACL 16 (ABH) s rozprostřením a zhutněním z nemodifikovaného asfaltu v pruhu šířky do 3 m, po zhutnění tl. 50 mm</t>
  </si>
  <si>
    <t>-69627221</t>
  </si>
  <si>
    <t>https://podminky.urs.cz/item/CS_URS_2025_01/577145112</t>
  </si>
  <si>
    <t>-628679791</t>
  </si>
  <si>
    <t>55253510</t>
  </si>
  <si>
    <t>tvarovka přírubová litinová vodovodní s přírubovou odbočkou PN10/40 T-kus DN 80/80</t>
  </si>
  <si>
    <t>-134227502</t>
  </si>
  <si>
    <t>1829866690</t>
  </si>
  <si>
    <t>"v.č. D.1.1.b.4</t>
  </si>
  <si>
    <t>-495003831</t>
  </si>
  <si>
    <t>35,6*1,015 'Přepočtené koeficientem množství</t>
  </si>
  <si>
    <t>871251811</t>
  </si>
  <si>
    <t>Bourání stávajícího potrubí z polyetylenu v otevřeném výkopu D přes 50 do 90 mm</t>
  </si>
  <si>
    <t>112222289</t>
  </si>
  <si>
    <t>https://podminky.urs.cz/item/CS_URS_2025_01/871251811</t>
  </si>
  <si>
    <t>"demontáž stáv. potrubí pro propoj</t>
  </si>
  <si>
    <t>1,50</t>
  </si>
  <si>
    <t>877241201</t>
  </si>
  <si>
    <t>Montáž tvarovek na vodovodním plastovém potrubí z polyetylenu PE 100 svařovaných na tupo SDR 11/PN16 oblouků nebo redukcí d 90</t>
  </si>
  <si>
    <t>1174956130</t>
  </si>
  <si>
    <t>https://podminky.urs.cz/item/CS_URS_2025_01/877241201</t>
  </si>
  <si>
    <t>M753930</t>
  </si>
  <si>
    <t>Oblouk 30° /SDR 11/ d 90, PE 100 RC</t>
  </si>
  <si>
    <t>235954729</t>
  </si>
  <si>
    <t>M753911</t>
  </si>
  <si>
    <t>Oblouk 11° /SDR 11/ d 90, PE 100 RC</t>
  </si>
  <si>
    <t>305392961</t>
  </si>
  <si>
    <t>877241210</t>
  </si>
  <si>
    <t>Montáž tvarovek na vodovodním plastovém potrubí z polyetylenu PE 100 svařovaných na tupo SDR 11/PN16 kolen 15°, 30° nebo 45° d 90</t>
  </si>
  <si>
    <t>454428215</t>
  </si>
  <si>
    <t>https://podminky.urs.cz/item/CS_URS_2025_01/877241210</t>
  </si>
  <si>
    <t>28614841</t>
  </si>
  <si>
    <t>koleno 45° SDR11 PE 100 PN16 D 90mm</t>
  </si>
  <si>
    <t>-139437681</t>
  </si>
  <si>
    <t>-1953487322</t>
  </si>
  <si>
    <t>m01202</t>
  </si>
  <si>
    <t>Lemový nákružek /SDR 11/ d 90</t>
  </si>
  <si>
    <t>2141108817</t>
  </si>
  <si>
    <t>m01203</t>
  </si>
  <si>
    <t>Otočná příruba d 90 PP/DN 80 OC</t>
  </si>
  <si>
    <t>1200221860</t>
  </si>
  <si>
    <t>891241112</t>
  </si>
  <si>
    <t>Montáž vodovodních armatur na potrubí šoupátek nebo klapek uzavíracích v otevřeném výkopu nebo v šachtách s osazením zemní soupravy (bez poklopů) DN 80</t>
  </si>
  <si>
    <t>1886702255</t>
  </si>
  <si>
    <t>https://podminky.urs.cz/item/CS_URS_2025_01/891241112</t>
  </si>
  <si>
    <t>-500380388</t>
  </si>
  <si>
    <t>42291038</t>
  </si>
  <si>
    <t>souprava zemní teleskopická pro šoupatka DN 50-100mm Rd 1,3-1,8m</t>
  </si>
  <si>
    <t>-723395424</t>
  </si>
  <si>
    <t>891249961</t>
  </si>
  <si>
    <t>Montáž opravných armatur na potrubí z trub litinových, ocelových nebo plastických hmot potrubních spojek hrdlo/hrdlo DN 80</t>
  </si>
  <si>
    <t>498866260</t>
  </si>
  <si>
    <t>https://podminky.urs.cz/item/CS_URS_2025_01/891249961</t>
  </si>
  <si>
    <t>31951015</t>
  </si>
  <si>
    <t>potrubní spojka jištěná proti posuvu hrdlo-hrdlo DN 80</t>
  </si>
  <si>
    <t>1857253169</t>
  </si>
  <si>
    <t>892241111</t>
  </si>
  <si>
    <t>Tlakové zkoušky vodou na potrubí DN do 80</t>
  </si>
  <si>
    <t>201362065</t>
  </si>
  <si>
    <t>https://podminky.urs.cz/item/CS_URS_2025_01/892241111</t>
  </si>
  <si>
    <t>69</t>
  </si>
  <si>
    <t>892273122</t>
  </si>
  <si>
    <t>Proplach a dezinfekce vodovodního potrubí DN od 80 do 125</t>
  </si>
  <si>
    <t>-1381225566</t>
  </si>
  <si>
    <t>https://podminky.urs.cz/item/CS_URS_2025_01/892273122</t>
  </si>
  <si>
    <t>892372111</t>
  </si>
  <si>
    <t>Tlakové zkoušky vodou zabezpečení konců potrubí při tlakových zkouškách DN do 300</t>
  </si>
  <si>
    <t>-1118542526</t>
  </si>
  <si>
    <t>https://podminky.urs.cz/item/CS_URS_2025_01/892372111</t>
  </si>
  <si>
    <t>71</t>
  </si>
  <si>
    <t>899401112</t>
  </si>
  <si>
    <t>Osazení poklopů uličních s pevným rámem litinových šoupátkových</t>
  </si>
  <si>
    <t>-449497828</t>
  </si>
  <si>
    <t>https://podminky.urs.cz/item/CS_URS_2025_01/899401112</t>
  </si>
  <si>
    <t>42291352</t>
  </si>
  <si>
    <t>poklop litinový šoupátkový pro zemní soupravy osazení do terénu a do vozovky</t>
  </si>
  <si>
    <t>1922029367</t>
  </si>
  <si>
    <t>73</t>
  </si>
  <si>
    <t>42210050</t>
  </si>
  <si>
    <t>deska podkladová uličního poklopu litinového šoupatového</t>
  </si>
  <si>
    <t>-9880708</t>
  </si>
  <si>
    <t>899721111</t>
  </si>
  <si>
    <t>Signalizační vodič na potrubí DN do 150 mm</t>
  </si>
  <si>
    <t>298466493</t>
  </si>
  <si>
    <t>https://podminky.urs.cz/item/CS_URS_2025_01/899721111</t>
  </si>
  <si>
    <t>35,60*1,05</t>
  </si>
  <si>
    <t>75</t>
  </si>
  <si>
    <t>899722113</t>
  </si>
  <si>
    <t>Krytí potrubí z plastů výstražnou fólií z PVC šířky přes 25 do 34 cm</t>
  </si>
  <si>
    <t>-515443717</t>
  </si>
  <si>
    <t>https://podminky.urs.cz/item/CS_URS_2025_01/899722113</t>
  </si>
  <si>
    <t>-1307373046</t>
  </si>
  <si>
    <t>"sada" 5</t>
  </si>
  <si>
    <t>Ostatní konstrukce a práce, bourání</t>
  </si>
  <si>
    <t>77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</si>
  <si>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</si>
  <si>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</si>
  <si>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1761189522</t>
  </si>
  <si>
    <t>https://podminky.urs.cz/item/CS_URS_2025_01/916131213</t>
  </si>
  <si>
    <t>59217031</t>
  </si>
  <si>
    <t>obrubník silniční betonový 1000x150x250mm</t>
  </si>
  <si>
    <t>-448013664</t>
  </si>
  <si>
    <t>79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</si>
  <si>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</si>
  <si>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</si>
  <si>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-944967968</t>
  </si>
  <si>
    <t>https://podminky.urs.cz/item/CS_URS_2025_01/919732211</t>
  </si>
  <si>
    <t>"kryt" 30,00</t>
  </si>
  <si>
    <t>919735111</t>
  </si>
  <si>
    <t>Řezání stávajícího živičného krytu nebo podkladu hloubky do 50 mm</t>
  </si>
  <si>
    <t>449416399</t>
  </si>
  <si>
    <t>https://podminky.urs.cz/item/CS_URS_2025_01/919735111</t>
  </si>
  <si>
    <t>"podklad" 28,50</t>
  </si>
  <si>
    <t>"kryt"  30,00</t>
  </si>
  <si>
    <t>997</t>
  </si>
  <si>
    <t>Přesun sutě</t>
  </si>
  <si>
    <t>81</t>
  </si>
  <si>
    <t>997013813</t>
  </si>
  <si>
    <t>Poplatek za uložení stavebního odpadu na skládce (skládkovné) z plastických hmot zatříděného do Katalogu odpadů pod kódem 17 02 03</t>
  </si>
  <si>
    <t>-222976081</t>
  </si>
  <si>
    <t>https://podminky.urs.cz/item/CS_URS_2025_01/997013813</t>
  </si>
  <si>
    <t>997221551</t>
  </si>
  <si>
    <t>Vodorovná doprava suti bez naložení, ale se složením a s hrubým urovnáním ze sypkých materiálů, na vzdálenost do 1 km</t>
  </si>
  <si>
    <t>-1941184138</t>
  </si>
  <si>
    <t>https://podminky.urs.cz/item/CS_URS_2025_01/997221551</t>
  </si>
  <si>
    <t>83</t>
  </si>
  <si>
    <t>997221559</t>
  </si>
  <si>
    <t>Vodorovná doprava suti bez naložení, ale se složením a s hrubým urovnáním Příplatek k ceně za každý další započatý 1 km přes 1 km</t>
  </si>
  <si>
    <t>732329376</t>
  </si>
  <si>
    <t>https://podminky.urs.cz/item/CS_URS_2025_01/997221559</t>
  </si>
  <si>
    <t>12,257*19 'Přepočtené koeficientem množství</t>
  </si>
  <si>
    <t>997221665</t>
  </si>
  <si>
    <t>Poplatek za uložení stavebního odpadu na skládce (skládkovné) asfaltového s dehtem zatříděného do Katalogu odpadů pod kódem 17 03 01</t>
  </si>
  <si>
    <t>350196830</t>
  </si>
  <si>
    <t>https://podminky.urs.cz/item/CS_URS_2025_01/997221665</t>
  </si>
  <si>
    <t>"30%</t>
  </si>
  <si>
    <t>4,863*0,30</t>
  </si>
  <si>
    <t>85</t>
  </si>
  <si>
    <t>997221861</t>
  </si>
  <si>
    <t>Poplatek za uložení stavebního odpadu na recyklační skládce (skládkovné) z prostého betonu zatříděného do Katalogu odpadů pod kódem 17 01 01</t>
  </si>
  <si>
    <t>325962455</t>
  </si>
  <si>
    <t>https://podminky.urs.cz/item/CS_URS_2025_01/997221861</t>
  </si>
  <si>
    <t>997221873</t>
  </si>
  <si>
    <t>-368303989</t>
  </si>
  <si>
    <t>https://podminky.urs.cz/item/CS_URS_2025_01/997221873</t>
  </si>
  <si>
    <t>87</t>
  </si>
  <si>
    <t>997221875</t>
  </si>
  <si>
    <t>Poplatek za uložení stavebního odpadu na recyklační skládce (skládkovné) asfaltového bez obsahu dehtu zatříděného do Katalogu odpadů pod kódem 17 03 02</t>
  </si>
  <si>
    <t>1055216842</t>
  </si>
  <si>
    <t>https://podminky.urs.cz/item/CS_URS_2025_01/997221875</t>
  </si>
  <si>
    <t>"70%</t>
  </si>
  <si>
    <t>4,863*0,70</t>
  </si>
  <si>
    <t>998</t>
  </si>
  <si>
    <t>Přesun hmot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</si>
  <si>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</si>
  <si>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</si>
  <si>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-1132879043</t>
  </si>
  <si>
    <t>https://podminky.urs.cz/item/CS_URS_2025_01/998276101</t>
  </si>
  <si>
    <t>89</t>
  </si>
  <si>
    <t>998276126</t>
  </si>
  <si>
    <t>Přesun hmot pro trubní vedení hloubené z trub z plastických hmot nebo sklolaminátových Příplatek k cenám za zvětšený přesun přes vymezenou dopravní vzdálenost přes 1000 do 2000 m</t>
  </si>
  <si>
    <t>902022208</t>
  </si>
  <si>
    <t>https://podminky.urs.cz/item/CS_URS_2025_01/998276126</t>
  </si>
  <si>
    <t>Práce a dodávky M</t>
  </si>
  <si>
    <t>46-M</t>
  </si>
  <si>
    <t>Zemní práce při extr.mont.pracích</t>
  </si>
  <si>
    <t>460661512</t>
  </si>
  <si>
    <t>Kabelové lože z písku včetně podsypu, zhutnění a urovnání povrchu pro kabely nn zakryté plastovou fólií, šířky přes 25 do 50 cm</t>
  </si>
  <si>
    <t>-782297134</t>
  </si>
  <si>
    <t>https://podminky.urs.cz/item/CS_URS_2025_01/460661512</t>
  </si>
  <si>
    <t>2*4,00</t>
  </si>
  <si>
    <t>91</t>
  </si>
  <si>
    <t>460762111</t>
  </si>
  <si>
    <t>Křižovatka betonového kabelového žlabu s inženýrskými sítěmi včetně úpravy dna rýhy a zakrytím žlabu bez zásypu</t>
  </si>
  <si>
    <t>-875947983</t>
  </si>
  <si>
    <t>https://podminky.urs.cz/item/CS_URS_2025_01/460762111</t>
  </si>
  <si>
    <t>"v.č. D.1.1.b.8</t>
  </si>
  <si>
    <t>59213355</t>
  </si>
  <si>
    <t>poklop kabelového žlabu betonový 500x310x55mm</t>
  </si>
  <si>
    <t>256</t>
  </si>
  <si>
    <t>527728567</t>
  </si>
  <si>
    <t>4*4 'Přepočtené koeficientem množství</t>
  </si>
  <si>
    <t>93</t>
  </si>
  <si>
    <t>469981111</t>
  </si>
  <si>
    <t>Přesun hmot pro pomocné stavební práce při elektromontážích dopravní vzdálenost do 1 000 m</t>
  </si>
  <si>
    <t>-636020772</t>
  </si>
  <si>
    <t>https://podminky.urs.cz/item/CS_URS_2025_01/469981111</t>
  </si>
  <si>
    <t>469981211</t>
  </si>
  <si>
    <t>Přesun hmot pro pomocné stavební práce při elektromontážích Příplatek k ceně za zvětšený přesun přes vymezenou největší dopravní vzdálenost za každých dalších i započatých 1000 m</t>
  </si>
  <si>
    <t>1084803302</t>
  </si>
  <si>
    <t>https://podminky.urs.cz/item/CS_URS_2025_01/469981211</t>
  </si>
  <si>
    <t>01.1-2 - VÝTLAK ATS - LAKALITA NA KOPCI</t>
  </si>
  <si>
    <t>544228194</t>
  </si>
  <si>
    <t>-1675056152</t>
  </si>
  <si>
    <t>10,80*1,00</t>
  </si>
  <si>
    <t>-277941271</t>
  </si>
  <si>
    <t>(10,80+0,25)*(1,00+2*0,25)</t>
  </si>
  <si>
    <t>(10,80+0,50)*(1,00+2*0,50)</t>
  </si>
  <si>
    <t>2094390764</t>
  </si>
  <si>
    <t>-1059477026</t>
  </si>
  <si>
    <t>1324893142</t>
  </si>
  <si>
    <t>2075675513</t>
  </si>
  <si>
    <t>3*1,00</t>
  </si>
  <si>
    <t>-1174505478</t>
  </si>
  <si>
    <t>-253339618</t>
  </si>
  <si>
    <t>9,50*1,00*(2,58-0,20)</t>
  </si>
  <si>
    <t>15,40*1,00*(1,88-0,20)</t>
  </si>
  <si>
    <t>6,40*1,00*(1,96-0,39)</t>
  </si>
  <si>
    <t>4,40*1,00*(1,70-0,39)</t>
  </si>
  <si>
    <t>"zemina sk. 3 - 25%" 65,60*0,25</t>
  </si>
  <si>
    <t>-380680589</t>
  </si>
  <si>
    <t>"zemina sk. 5 - 50%" 65,60*0,50</t>
  </si>
  <si>
    <t>-1720336993</t>
  </si>
  <si>
    <t>"zemina sk. 5 - 25%" 65,60*0,25</t>
  </si>
  <si>
    <t>-72085354</t>
  </si>
  <si>
    <t>65,60*0,20</t>
  </si>
  <si>
    <t>139080076</t>
  </si>
  <si>
    <t>9,50*2*2,58</t>
  </si>
  <si>
    <t>15,40*2*1,88</t>
  </si>
  <si>
    <t>6,40*2*1,96</t>
  </si>
  <si>
    <t>4,40*2*1,70</t>
  </si>
  <si>
    <t>147,00</t>
  </si>
  <si>
    <t>2027296609</t>
  </si>
  <si>
    <t>-1922672927</t>
  </si>
  <si>
    <t>25,00*0,20*2</t>
  </si>
  <si>
    <t>"přemístění  výkopku pro zpětný zásyp"  16,40*2</t>
  </si>
  <si>
    <t>"ŠP lože" 3,67</t>
  </si>
  <si>
    <t>"ŠP obsyp" 14,68</t>
  </si>
  <si>
    <t>"ŠP zásyp"  11,29</t>
  </si>
  <si>
    <t>499169777</t>
  </si>
  <si>
    <t>"přemístění  výkopku pro zpětný zásyp" 19,60*2</t>
  </si>
  <si>
    <t>-1148892170</t>
  </si>
  <si>
    <t>16,40</t>
  </si>
  <si>
    <t>"odečet výkopku pro zásyp" -16,40</t>
  </si>
  <si>
    <t>32,80</t>
  </si>
  <si>
    <t>"odečet výkopku pro zásyp" -(36,00-16,40)</t>
  </si>
  <si>
    <t>914385187</t>
  </si>
  <si>
    <t>13,2*10 'Přepočtené koeficientem množství</t>
  </si>
  <si>
    <t>-106622326</t>
  </si>
  <si>
    <t>423823431</t>
  </si>
  <si>
    <t>16,4*10 'Přepočtené koeficientem množství</t>
  </si>
  <si>
    <t>-688365733</t>
  </si>
  <si>
    <t>25,00*0,20</t>
  </si>
  <si>
    <t>"přemístění  výkopku pro zpětný zásyp" 16,40</t>
  </si>
  <si>
    <t>"ŠP zásyp" 11,29</t>
  </si>
  <si>
    <t>-1349091112</t>
  </si>
  <si>
    <t>"přemístění  výkopku pro zpětný zásyp" 19,60</t>
  </si>
  <si>
    <t>1657293988</t>
  </si>
  <si>
    <t>"dle pol. 162751137"  13,20*2,00</t>
  </si>
  <si>
    <t>"dle pol. 162751157"  16,40*2,40</t>
  </si>
  <si>
    <t>-80070363</t>
  </si>
  <si>
    <t>"přemístění  výkopku pro zpětný zásyp" 36,00</t>
  </si>
  <si>
    <t>"dle pol. 162751137" 13,20</t>
  </si>
  <si>
    <t>"dle pol. 162751157" 16,40</t>
  </si>
  <si>
    <t>-1415873481</t>
  </si>
  <si>
    <t>9,50*1,00*(2,58-0,20-0,10-0,40)</t>
  </si>
  <si>
    <t>15,40*1,00*(1,88-0,20-0,10-0,40)</t>
  </si>
  <si>
    <t>6,40*1,00*(1,97-0,39-0,10-0,40)</t>
  </si>
  <si>
    <t>4,40*1,00*(1,70-0,39-0,10-0,40)</t>
  </si>
  <si>
    <t>-504922773</t>
  </si>
  <si>
    <t>11,29*2 'Přepočtené koeficientem množství</t>
  </si>
  <si>
    <t>-1231182510</t>
  </si>
  <si>
    <t>1438844155</t>
  </si>
  <si>
    <t>(35,20+0,50)*1,00*0,40</t>
  </si>
  <si>
    <t>1174168255</t>
  </si>
  <si>
    <t>14,68*2 'Přepočtené koeficientem množství</t>
  </si>
  <si>
    <t>-826527482</t>
  </si>
  <si>
    <t>-763917624</t>
  </si>
  <si>
    <t>742572503</t>
  </si>
  <si>
    <t>1927523316</t>
  </si>
  <si>
    <t>25*0,025 'Přepočtené koeficientem množství</t>
  </si>
  <si>
    <t>2094205170</t>
  </si>
  <si>
    <t>25,00*3*0,010</t>
  </si>
  <si>
    <t>258526453</t>
  </si>
  <si>
    <t>60427024</t>
  </si>
  <si>
    <t>474380244</t>
  </si>
  <si>
    <t>-1303463754</t>
  </si>
  <si>
    <t>35,20</t>
  </si>
  <si>
    <t>-66713223</t>
  </si>
  <si>
    <t>1311024759</t>
  </si>
  <si>
    <t>(35,20+0,50)*1,00*0,10</t>
  </si>
  <si>
    <t>-206543994</t>
  </si>
  <si>
    <t>"podkladní blok T-kus -2x</t>
  </si>
  <si>
    <t>0,10*2</t>
  </si>
  <si>
    <t>0,02*3</t>
  </si>
  <si>
    <t>"podkladní blok patkové koleno - 1x</t>
  </si>
  <si>
    <t>0,05*1</t>
  </si>
  <si>
    <t>486163180</t>
  </si>
  <si>
    <t>0,50*2</t>
  </si>
  <si>
    <t>0,40*3</t>
  </si>
  <si>
    <t>-1423612838</t>
  </si>
  <si>
    <t>-1587404098</t>
  </si>
  <si>
    <t>-771548511</t>
  </si>
  <si>
    <t>1975502462</t>
  </si>
  <si>
    <t>833446873</t>
  </si>
  <si>
    <t>-933050986</t>
  </si>
  <si>
    <t>942550435</t>
  </si>
  <si>
    <t>-356545061</t>
  </si>
  <si>
    <t>55253235</t>
  </si>
  <si>
    <t>tvarovka přírubová litinová vodovodní FF-kus PN10/16 DN 80 dl 200mm</t>
  </si>
  <si>
    <t>-1554738926</t>
  </si>
  <si>
    <t>1299898889</t>
  </si>
  <si>
    <t>-931814036</t>
  </si>
  <si>
    <t>55254047</t>
  </si>
  <si>
    <t>koleno 90° s patkou přírubové litinové vodovodní N-kus PN10/40 DN 80</t>
  </si>
  <si>
    <t>-859679361</t>
  </si>
  <si>
    <t>-1505029052</t>
  </si>
  <si>
    <t>101664168</t>
  </si>
  <si>
    <t>568826254</t>
  </si>
  <si>
    <t>-491082223</t>
  </si>
  <si>
    <t>35,2*1,015 'Přepočtené koeficientem množství</t>
  </si>
  <si>
    <t>-316833830</t>
  </si>
  <si>
    <t>596921042</t>
  </si>
  <si>
    <t>-100080135</t>
  </si>
  <si>
    <t>-312499611</t>
  </si>
  <si>
    <t>-1093710406</t>
  </si>
  <si>
    <t>-1569782070</t>
  </si>
  <si>
    <t>-269178673</t>
  </si>
  <si>
    <t>-1079806529</t>
  </si>
  <si>
    <t>-595744452</t>
  </si>
  <si>
    <t>1664019416</t>
  </si>
  <si>
    <t>2062284511</t>
  </si>
  <si>
    <t>891247112</t>
  </si>
  <si>
    <t>Montáž vodovodních armatur na potrubí hydrantů podzemních (bez osazení poklopů) DN 80</t>
  </si>
  <si>
    <t>CS ÚRS 2024 02</t>
  </si>
  <si>
    <t>1497729321</t>
  </si>
  <si>
    <t>https://podminky.urs.cz/item/CS_URS_2024_02/891247112</t>
  </si>
  <si>
    <t>42273618</t>
  </si>
  <si>
    <t>hydrant podzemní plnoprůtokový DN 80 PN 16 krycí v 1000mm</t>
  </si>
  <si>
    <t>-1766071225</t>
  </si>
  <si>
    <t>999900</t>
  </si>
  <si>
    <t>DRENÁŽNÍ OBAL K HYDRANTŮM</t>
  </si>
  <si>
    <t>1696957716</t>
  </si>
  <si>
    <t>1277486546</t>
  </si>
  <si>
    <t>-2091768133</t>
  </si>
  <si>
    <t>-493599458</t>
  </si>
  <si>
    <t>-2036292880</t>
  </si>
  <si>
    <t>1716776611</t>
  </si>
  <si>
    <t>894411311</t>
  </si>
  <si>
    <t>Osazení betonových nebo železobetonových dílců pro šachty skruží rovných</t>
  </si>
  <si>
    <t>194699601</t>
  </si>
  <si>
    <t>https://podminky.urs.cz/item/CS_URS_2025_01/894411311</t>
  </si>
  <si>
    <t>"D.1.1.b.10</t>
  </si>
  <si>
    <t>"ochrana orientačního sloupku v RT</t>
  </si>
  <si>
    <t>59224104</t>
  </si>
  <si>
    <t>skruž betonová studniční 100x100x9cm</t>
  </si>
  <si>
    <t>-812381429</t>
  </si>
  <si>
    <t>1608896264</t>
  </si>
  <si>
    <t>-1199008890</t>
  </si>
  <si>
    <t>282143898</t>
  </si>
  <si>
    <t>899401113</t>
  </si>
  <si>
    <t>Osazení poklopů uličních s pevným rámem litinových hydrantových</t>
  </si>
  <si>
    <t>1583456591</t>
  </si>
  <si>
    <t>https://podminky.urs.cz/item/CS_URS_2025_01/899401113</t>
  </si>
  <si>
    <t>55241102</t>
  </si>
  <si>
    <t>poklop hydrantový litinový bez ventilace tř D400 v pevném rámu</t>
  </si>
  <si>
    <t>-1913451766</t>
  </si>
  <si>
    <t>42210052</t>
  </si>
  <si>
    <t>deska podkladová uličního poklopu litinového hydrantového</t>
  </si>
  <si>
    <t>-796231371</t>
  </si>
  <si>
    <t>899713111</t>
  </si>
  <si>
    <t>Orientační tabulky na vodovodních a kanalizačních řadech na sloupku ocelovém nebo betonovém</t>
  </si>
  <si>
    <t>893263156</t>
  </si>
  <si>
    <t>https://podminky.urs.cz/item/CS_URS_2025_01/899713111</t>
  </si>
  <si>
    <t>M303105</t>
  </si>
  <si>
    <t>sloupek ocelový orientační vodovod D 48mm dl. 2,5m, zakončený záslepkou, vč. beton. základu</t>
  </si>
  <si>
    <t>805397613</t>
  </si>
  <si>
    <t>-753868059</t>
  </si>
  <si>
    <t>35,20*1,05</t>
  </si>
  <si>
    <t>1269454472</t>
  </si>
  <si>
    <t>2136243167</t>
  </si>
  <si>
    <t>1623439731</t>
  </si>
  <si>
    <t>266289534</t>
  </si>
  <si>
    <t>-1944728435</t>
  </si>
  <si>
    <t>"kryt" 25,60</t>
  </si>
  <si>
    <t>-1863458434</t>
  </si>
  <si>
    <t>"podklad" 24,10</t>
  </si>
  <si>
    <t>95</t>
  </si>
  <si>
    <t>-953379785</t>
  </si>
  <si>
    <t>1155876846</t>
  </si>
  <si>
    <t>97</t>
  </si>
  <si>
    <t>-364268989</t>
  </si>
  <si>
    <t>10,534*19 'Přepočtené koeficientem množství</t>
  </si>
  <si>
    <t>-66725251</t>
  </si>
  <si>
    <t>4,109*0,30</t>
  </si>
  <si>
    <t>99</t>
  </si>
  <si>
    <t>1740422023</t>
  </si>
  <si>
    <t>-1267531605</t>
  </si>
  <si>
    <t>101</t>
  </si>
  <si>
    <t>1554447106</t>
  </si>
  <si>
    <t>4,109*0,70</t>
  </si>
  <si>
    <t>2092943762</t>
  </si>
  <si>
    <t>103</t>
  </si>
  <si>
    <t>338643449</t>
  </si>
  <si>
    <t>1907627447</t>
  </si>
  <si>
    <t>2*3,00</t>
  </si>
  <si>
    <t>105</t>
  </si>
  <si>
    <t>-2131701510</t>
  </si>
  <si>
    <t>722381885</t>
  </si>
  <si>
    <t>3*4 'Přepočtené koeficientem množství</t>
  </si>
  <si>
    <t>107</t>
  </si>
  <si>
    <t>-182828255</t>
  </si>
  <si>
    <t>912627426</t>
  </si>
  <si>
    <t>01.1-3 - ODVODNĚNÍ OBJEKTU ATS - TLAKOVÉ</t>
  </si>
  <si>
    <t>793738492</t>
  </si>
  <si>
    <t>1182949297</t>
  </si>
  <si>
    <t>5*24</t>
  </si>
  <si>
    <t>-494224216</t>
  </si>
  <si>
    <t>880682159</t>
  </si>
  <si>
    <t>8,70</t>
  </si>
  <si>
    <t>132254201</t>
  </si>
  <si>
    <t>Hloubení zapažených rýh šířky přes 800 do 2 000 mm strojně s urovnáním dna do předepsaného profilu a spádu v hornině třídy těžitelnosti I skupiny 3 do 20 m3</t>
  </si>
  <si>
    <t>1849703103</t>
  </si>
  <si>
    <t>https://podminky.urs.cz/item/CS_URS_2025_01/132254201</t>
  </si>
  <si>
    <t>"zemina sk. 3 - 25%"    15,70*0,25</t>
  </si>
  <si>
    <t>132454201</t>
  </si>
  <si>
    <t>Hloubení zapažených rýh šířky přes 800 do 2 000 mm strojně s urovnáním dna do předepsaného profilu a spádu v hornině třídy těžitelnosti II skupiny 5 do 20 m3</t>
  </si>
  <si>
    <t>-2035488835</t>
  </si>
  <si>
    <t>https://podminky.urs.cz/item/CS_URS_2025_01/132454201</t>
  </si>
  <si>
    <t>"zemina sk. 5 - 50%"   15,70*0,50</t>
  </si>
  <si>
    <t>132554201</t>
  </si>
  <si>
    <t>Hloubení zapažených rýh šířky přes 800 do 2 000 mm strojně s urovnáním dna do předepsaného profilu a spádu v hornině třídy těžitelnosti III skupiny 6 do 20 m3</t>
  </si>
  <si>
    <t>-1882124393</t>
  </si>
  <si>
    <t>https://podminky.urs.cz/item/CS_URS_2025_01/132554201</t>
  </si>
  <si>
    <t>"zemina sk. 6 - 25%"    15,70*0,25</t>
  </si>
  <si>
    <t>-266853963</t>
  </si>
  <si>
    <t>"15%</t>
  </si>
  <si>
    <t>15,70*0,15</t>
  </si>
  <si>
    <t>1349093754</t>
  </si>
  <si>
    <t>542413127</t>
  </si>
  <si>
    <t>-687752808</t>
  </si>
  <si>
    <t>"ŠP lože" 0,90</t>
  </si>
  <si>
    <t>"ŠP obsyp" 3,10</t>
  </si>
  <si>
    <t>490615413</t>
  </si>
  <si>
    <t>-2016554071</t>
  </si>
  <si>
    <t>4*10 'Přepočtené koeficientem množství</t>
  </si>
  <si>
    <t>1788778100</t>
  </si>
  <si>
    <t>-1948543390</t>
  </si>
  <si>
    <t>"dle pol. 162751157" 4,00*2,40</t>
  </si>
  <si>
    <t>-1375439890</t>
  </si>
  <si>
    <t xml:space="preserve">"nakupovaného podsypového, obsypového a zásypového materiálu </t>
  </si>
  <si>
    <t>"dle pol. 162751157" 4,00</t>
  </si>
  <si>
    <t>-116484300</t>
  </si>
  <si>
    <t>15,70-0,90-3,10</t>
  </si>
  <si>
    <t>829904265</t>
  </si>
  <si>
    <t>1039347289</t>
  </si>
  <si>
    <t>1088264691</t>
  </si>
  <si>
    <t>3,1*2 'Přepočtené koeficientem množství</t>
  </si>
  <si>
    <t>1861098483</t>
  </si>
  <si>
    <t>"v.č. C.2.21</t>
  </si>
  <si>
    <t>8,70*1,00</t>
  </si>
  <si>
    <t>-1453232767</t>
  </si>
  <si>
    <t>1687332483</t>
  </si>
  <si>
    <t>8,7*0,025 'Přepočtené koeficientem množství</t>
  </si>
  <si>
    <t>-606901430</t>
  </si>
  <si>
    <t>8,70*3*0,010</t>
  </si>
  <si>
    <t>-1192588055</t>
  </si>
  <si>
    <t>1819766326</t>
  </si>
  <si>
    <t>-6942804</t>
  </si>
  <si>
    <t>-2086078372</t>
  </si>
  <si>
    <t>"v.č. D.1.1a</t>
  </si>
  <si>
    <t>359901211</t>
  </si>
  <si>
    <t>Monitoring stok (kamerový systém) jakékoli výšky nová kanalizace</t>
  </si>
  <si>
    <t>1966575396</t>
  </si>
  <si>
    <t>https://podminky.urs.cz/item/CS_URS_2025_01/359901211</t>
  </si>
  <si>
    <t>1333516703</t>
  </si>
  <si>
    <t>921399005</t>
  </si>
  <si>
    <t>871224201</t>
  </si>
  <si>
    <t>Montáž kanalizačního potrubí z polyetylenu PE100 RC svařovaných na tupo v otevřeném výkopu ve sklonu do 20 % SDR 11/PN16 d 63 x 5,8 mm</t>
  </si>
  <si>
    <t>-1045676456</t>
  </si>
  <si>
    <t>https://podminky.urs.cz/item/CS_URS_2025_01/871224201</t>
  </si>
  <si>
    <t>286133-2</t>
  </si>
  <si>
    <t>potrubí třívrstvé PE100 RC SDR11 D 63x5,8mm</t>
  </si>
  <si>
    <t>565967776</t>
  </si>
  <si>
    <t>8,7*1,015 'Přepočtené koeficientem množství</t>
  </si>
  <si>
    <t>877215318</t>
  </si>
  <si>
    <t>Montáž tvarovek na kanalizačním plastovém potrubí z PE svařovaných na tupo SDR 11/PN16 záslepek d 63</t>
  </si>
  <si>
    <t>254716295</t>
  </si>
  <si>
    <t>https://podminky.urs.cz/item/CS_URS_2025_01/877215318</t>
  </si>
  <si>
    <t>m01217</t>
  </si>
  <si>
    <t>Lemový nákružek /SDR 11/ d 63</t>
  </si>
  <si>
    <t>513412305</t>
  </si>
  <si>
    <t>m01216</t>
  </si>
  <si>
    <t>Otočná příruba d 63 PP/DN 50 OC</t>
  </si>
  <si>
    <t>-1492287988</t>
  </si>
  <si>
    <t>877215310</t>
  </si>
  <si>
    <t>Montáž tvarovek na kanalizačním plastovém potrubí z PE svařovaných na tupo SDR 11/PN16 kolen 15°, 30° nebo 45° d 63</t>
  </si>
  <si>
    <t>945056133</t>
  </si>
  <si>
    <t>https://podminky.urs.cz/item/CS_URS_2025_01/877215310</t>
  </si>
  <si>
    <t>28614839</t>
  </si>
  <si>
    <t>koleno 45° SDR11 PE 100 PN16 D 63mm</t>
  </si>
  <si>
    <t>-1653188933</t>
  </si>
  <si>
    <t>28614813</t>
  </si>
  <si>
    <t>koleno 90° SDR11 PE 100 PN16 D 63mm</t>
  </si>
  <si>
    <t>-349113369</t>
  </si>
  <si>
    <t>-658800986</t>
  </si>
  <si>
    <t>513038796</t>
  </si>
  <si>
    <t>752681173</t>
  </si>
  <si>
    <t>8,70*1,05</t>
  </si>
  <si>
    <t>9,135*1,05 'Přepočtené koeficientem množství</t>
  </si>
  <si>
    <t>-1955828490</t>
  </si>
  <si>
    <t>-950484334</t>
  </si>
  <si>
    <t>"matice, podložky - nerezový materiál A4</t>
  </si>
  <si>
    <t>"těsnění EPDM</t>
  </si>
  <si>
    <t>"sada" 2</t>
  </si>
  <si>
    <t>977151123</t>
  </si>
  <si>
    <t>Jádrové vrty diamantovými korunkami do stavebních materiálů (železobetonu, betonu, cihel, obkladů, dlažeb, kamene) průměru přes 130 do 150 mm</t>
  </si>
  <si>
    <t>391597085</t>
  </si>
  <si>
    <t>https://podminky.urs.cz/item/CS_URS_2025_01/977151123</t>
  </si>
  <si>
    <t>1 x prostup potrubí odvodnění objektu ATS</t>
  </si>
  <si>
    <t>0,15</t>
  </si>
  <si>
    <t>R94421051</t>
  </si>
  <si>
    <t>Prostup vodotěsný pro odvodnění potrubí D63, D+M</t>
  </si>
  <si>
    <t>-1726775864</t>
  </si>
  <si>
    <t>"utěsnění prostupu kanalizační maltou (odolnost proti síranům)</t>
  </si>
  <si>
    <t>-1379653394</t>
  </si>
  <si>
    <t>705479991</t>
  </si>
  <si>
    <t>SO 02 - ATS NA DOLÁCH (PŘESTAVBA)</t>
  </si>
  <si>
    <t xml:space="preserve">    997 - Doprava suti a vybouraných hmot</t>
  </si>
  <si>
    <t xml:space="preserve">    762 - Konstrukce tesařské</t>
  </si>
  <si>
    <t xml:space="preserve">    766 - Konstrukce truhlářské</t>
  </si>
  <si>
    <t>273313511</t>
  </si>
  <si>
    <t>Základy z betonu prostého desky z betonu kamenem neprokládaného tř. C 12/15</t>
  </si>
  <si>
    <t>-659198913</t>
  </si>
  <si>
    <t>https://podminky.urs.cz/item/CS_URS_2025_01/273313511</t>
  </si>
  <si>
    <t>" vč. D.1.2.b.2</t>
  </si>
  <si>
    <t xml:space="preserve">"betonové dno uvnitř objektu ATS </t>
  </si>
  <si>
    <t>"beton C 1,5/2 XC0</t>
  </si>
  <si>
    <t>5,18*2,78*0,65</t>
  </si>
  <si>
    <t>273313611</t>
  </si>
  <si>
    <t>Základy z betonu prostého desky z betonu kamenem neprokládaného tř. C 16/20</t>
  </si>
  <si>
    <t>2026491151</t>
  </si>
  <si>
    <t>https://podminky.urs.cz/item/CS_URS_2025_01/273313611</t>
  </si>
  <si>
    <t xml:space="preserve">"spádový beton podlahy objektu ATS </t>
  </si>
  <si>
    <t>"beton C 16/20 XC2, tl. 200-270mm</t>
  </si>
  <si>
    <t>5,18*2,78*(0,20+0,27)/2</t>
  </si>
  <si>
    <t>275313711</t>
  </si>
  <si>
    <t>Základy z betonu prostého patky a bloky z betonu kamenem neprokládaného tř. C 20/25</t>
  </si>
  <si>
    <t>-464545600</t>
  </si>
  <si>
    <t>https://podminky.urs.cz/item/CS_URS_2025_01/275313711</t>
  </si>
  <si>
    <t>"betonový základ uvnitř objektu ATS - 1x</t>
  </si>
  <si>
    <t>1,10*0,45*0,46</t>
  </si>
  <si>
    <t>275351121</t>
  </si>
  <si>
    <t>Bednění základů patek zřízení</t>
  </si>
  <si>
    <t>-1629481473</t>
  </si>
  <si>
    <t>https://podminky.urs.cz/item/CS_URS_2025_01/275351121</t>
  </si>
  <si>
    <t>" v.č. D.1.2.b.2</t>
  </si>
  <si>
    <t>(1,10+0,45)*2*0,46</t>
  </si>
  <si>
    <t>275351122</t>
  </si>
  <si>
    <t>Bednění základů patek odstranění</t>
  </si>
  <si>
    <t>1186161811</t>
  </si>
  <si>
    <t>https://podminky.urs.cz/item/CS_URS_2025_01/275351122</t>
  </si>
  <si>
    <t>452313151</t>
  </si>
  <si>
    <t>Podkladní a zajišťovací konstrukce z betonu prostého v otevřeném výkopu bez zvýšených nároků na prostředí bloky pro potrubí z betonu tř. C 20/25</t>
  </si>
  <si>
    <t>1451504517</t>
  </si>
  <si>
    <t>https://podminky.urs.cz/item/CS_URS_2025_01/452313151</t>
  </si>
  <si>
    <t>"betonový kotvící blok vně objektu ATS - 2x</t>
  </si>
  <si>
    <t>0,50*0,30*0,60*2</t>
  </si>
  <si>
    <t>-1935698701</t>
  </si>
  <si>
    <t>(0,50+0,30)*2*0,60*2</t>
  </si>
  <si>
    <t>1163878714</t>
  </si>
  <si>
    <t>952901114</t>
  </si>
  <si>
    <t>Vyčištění budov nebo objektů před předáním do užívání budov bytové nebo občanské výstavby, světlé výšky podlaží přes 4 m</t>
  </si>
  <si>
    <t>1479041626</t>
  </si>
  <si>
    <t>https://podminky.urs.cz/item/CS_URS_2025_01/952901114</t>
  </si>
  <si>
    <t>"objekt ATS</t>
  </si>
  <si>
    <t>5,18*2,78</t>
  </si>
  <si>
    <t>953334212</t>
  </si>
  <si>
    <t>Bobtnavý pásek do pracovních spar betonových konstrukcí akrylový, rozměru 20 x 10 mm</t>
  </si>
  <si>
    <t>-586342272</t>
  </si>
  <si>
    <t>https://podminky.urs.cz/item/CS_URS_2025_01/953334212</t>
  </si>
  <si>
    <t>2 x prostup potrubí stěnou ATS</t>
  </si>
  <si>
    <t>speciální bobtnavý profil do prac. spár 20x10 mm, odolnost proti vodnímu tlaku 5 bar, přilepený na pracovní spáru bobtnavou pastou na bázi polymeru</t>
  </si>
  <si>
    <t>3,14*0,202*2</t>
  </si>
  <si>
    <t>962051116</t>
  </si>
  <si>
    <t>Bourání příček železobetonových tloušťky do 150 mm</t>
  </si>
  <si>
    <t>-1347253510</t>
  </si>
  <si>
    <t>https://podminky.urs.cz/item/CS_URS_2025_01/962051116</t>
  </si>
  <si>
    <t>" vč. D.1.2.a</t>
  </si>
  <si>
    <t>" vč. D.1.2.b.1</t>
  </si>
  <si>
    <t>"odstranění žb přepážky tl. 150mm</t>
  </si>
  <si>
    <t>2,78*0,15*2,80</t>
  </si>
  <si>
    <t>965042141</t>
  </si>
  <si>
    <t>Bourání mazanin betonových nebo z litého asfaltu tl. do 100 mm, plochy přes 4 m2</t>
  </si>
  <si>
    <t>-951389070</t>
  </si>
  <si>
    <t>https://podminky.urs.cz/item/CS_URS_2025_01/965042141</t>
  </si>
  <si>
    <t>"odstranění spád betonu podlahy tl. 100mm</t>
  </si>
  <si>
    <t>5,18*2,78*0,10</t>
  </si>
  <si>
    <t>1791451471</t>
  </si>
  <si>
    <t>1 x prostup potrubí stěnou ATS</t>
  </si>
  <si>
    <t>977151126</t>
  </si>
  <si>
    <t>Jádrové vrty diamantovými korunkami do stavebních materiálů (železobetonu, betonu, cihel, obkladů, dlažeb, kamene) průměru přes 200 do 225 mm</t>
  </si>
  <si>
    <t>1860135031</t>
  </si>
  <si>
    <t>https://podminky.urs.cz/item/CS_URS_2025_01/977151126</t>
  </si>
  <si>
    <t>2*0,15</t>
  </si>
  <si>
    <t>978013191</t>
  </si>
  <si>
    <t>Otlučení vápenných nebo vápenocementových omítek vnitřních ploch stěn s vyškrabáním spar, s očištěním zdiva, v rozsahu přes 50 do 100 %</t>
  </si>
  <si>
    <t>-1742499197</t>
  </si>
  <si>
    <t>https://podminky.urs.cz/item/CS_URS_2025_01/978013191</t>
  </si>
  <si>
    <t>985131111</t>
  </si>
  <si>
    <t>Očištění ploch stěn, rubu kleneb a podlah tlakovou vodou</t>
  </si>
  <si>
    <t>1278936491</t>
  </si>
  <si>
    <t>https://podminky.urs.cz/item/CS_URS_2025_01/985131111</t>
  </si>
  <si>
    <t>"dno ATS (pod betonáž dna, pod spádový beton podlahy, pod základ)</t>
  </si>
  <si>
    <t>5,18*2,78*2</t>
  </si>
  <si>
    <t>1,10*0,45</t>
  </si>
  <si>
    <t>"zděné stěny ATS</t>
  </si>
  <si>
    <t>(5,18+2,78)*2*1,75</t>
  </si>
  <si>
    <t>"beton. stěny ATS</t>
  </si>
  <si>
    <t>(5,18+2,78)*2*3,20</t>
  </si>
  <si>
    <t>"utěsnění stáv. prostupů stěnou ATS</t>
  </si>
  <si>
    <t>"DN150 - 2x" 3,14*0,30*0,15*2</t>
  </si>
  <si>
    <t>"DN100 - 1x" 3,14*0,20*0,15</t>
  </si>
  <si>
    <t>"obetonování prostupu stěnou ATS pro potrubí DN80 - 2x</t>
  </si>
  <si>
    <t>3,14*0,202*0,15*2</t>
  </si>
  <si>
    <t>985311112</t>
  </si>
  <si>
    <t>Reprofilace betonu sanačními maltami na cementové bázi ručně stěn, tloušťky přes 10 do 20 mm</t>
  </si>
  <si>
    <t>-1915832556</t>
  </si>
  <si>
    <t>https://podminky.urs.cz/item/CS_URS_2025_01/985311112</t>
  </si>
  <si>
    <t>"reprofilace stěn tixotropní opravnou a vyrovnávací maltou R3</t>
  </si>
  <si>
    <t>"odečet v. konstrukce beton. podlahy</t>
  </si>
  <si>
    <t>(5,18+2,78)*2*(3,20-0,65-0,29)</t>
  </si>
  <si>
    <t>27,86</t>
  </si>
  <si>
    <t>985311118</t>
  </si>
  <si>
    <t>Reprofilace betonu sanačními maltami na cementové bázi ručně stěn, tloušťky přes 70 do 80 mm</t>
  </si>
  <si>
    <t>614617521</t>
  </si>
  <si>
    <t>https://podminky.urs.cz/item/CS_URS_2025_01/985311118</t>
  </si>
  <si>
    <t>opravná vysokopevnostní rychletuhnoucí vodonepropustná malta třídy R3</t>
  </si>
  <si>
    <t xml:space="preserve">celkem tl.150 mm </t>
  </si>
  <si>
    <t>"DN150 - 2x" (3,14*0,30*0,30/4*2)*2</t>
  </si>
  <si>
    <t>"DN100 - 1x" (3,14*0,20*0,20/4)*2</t>
  </si>
  <si>
    <t>(3,14*0,202*0,202/4-3,14*0,080*0,080/4)*2*2</t>
  </si>
  <si>
    <t>985321111</t>
  </si>
  <si>
    <t>Ochranný nátěr betonářské výztuže 1 vrstva tloušťky 1 mm na cementové bázi stěn, líce kleneb a podhledů</t>
  </si>
  <si>
    <t>972381513</t>
  </si>
  <si>
    <t>https://podminky.urs.cz/item/CS_URS_2025_01/985321111</t>
  </si>
  <si>
    <t>985323111</t>
  </si>
  <si>
    <t>Spojovací můstek reprofilovaného betonu na cementové bázi, tloušťky 1 mm</t>
  </si>
  <si>
    <t>-1424513483</t>
  </si>
  <si>
    <t>https://podminky.urs.cz/item/CS_URS_2025_01/985323111</t>
  </si>
  <si>
    <t>R94421011</t>
  </si>
  <si>
    <t>Prostup vodotěsný stěnou ATS pro potrubí D63, D+M</t>
  </si>
  <si>
    <t>-1894185943</t>
  </si>
  <si>
    <t>1 x prostup potrubí D63 stěnou ATS</t>
  </si>
  <si>
    <t>"utěsnění prostupu, využití segmentového těsnění</t>
  </si>
  <si>
    <t>R94521011</t>
  </si>
  <si>
    <t>Úprava vnějšího povrchu stěny ATS pro betonáž kotevních bloků, D+M</t>
  </si>
  <si>
    <t>-378189019</t>
  </si>
  <si>
    <t>R98100231</t>
  </si>
  <si>
    <t>Demontáž technologie vystrojení a trubních rozvodů ATS, odvoz a likvidace</t>
  </si>
  <si>
    <t>874693022</t>
  </si>
  <si>
    <t>"D.1.2.a</t>
  </si>
  <si>
    <t>"D.1.2.b.1</t>
  </si>
  <si>
    <t>R98200191</t>
  </si>
  <si>
    <t>Zrušení stávajících nefunkčních kanalizačních šachet vč. likvidace odpadu, D+M</t>
  </si>
  <si>
    <t>-1696525892</t>
  </si>
  <si>
    <t>"C.2.1</t>
  </si>
  <si>
    <t>"Zrušení stáv. kanalizačních šachet, demontáž poklopů, částečné ubourání šachet, znefunkčnění a zasypání propustným materiálem - 2 ks</t>
  </si>
  <si>
    <t>"znefunkčnění stáv. kanalizačního potrubí DN 250</t>
  </si>
  <si>
    <t>"bourací práce, odvoz a likvidace odpadu</t>
  </si>
  <si>
    <t>"zasypání a doddávka vhodného materiálu pro zásyp šachet</t>
  </si>
  <si>
    <t>Doprava suti a vybouraných hmot</t>
  </si>
  <si>
    <t>997013211</t>
  </si>
  <si>
    <t>Vnitrostaveništní doprava suti a vybouraných hmot vodorovně do 50 m s naložením ručně pro budovy a haly výšky do 6 m</t>
  </si>
  <si>
    <t>-588115421</t>
  </si>
  <si>
    <t>https://podminky.urs.cz/item/CS_URS_2025_01/997013211</t>
  </si>
  <si>
    <t>997013501</t>
  </si>
  <si>
    <t>Odvoz suti a vybouraných hmot na skládku nebo meziskládku se složením, na vzdálenost do 1 km</t>
  </si>
  <si>
    <t>-1323642410</t>
  </si>
  <si>
    <t>https://podminky.urs.cz/item/CS_URS_2025_01/997013501</t>
  </si>
  <si>
    <t>997013509</t>
  </si>
  <si>
    <t>Odvoz suti a vybouraných hmot na skládku nebo meziskládku se složením, na vzdálenost Příplatek k ceně za každý další započatý 1 km přes 1 km</t>
  </si>
  <si>
    <t>-30895450</t>
  </si>
  <si>
    <t>https://podminky.urs.cz/item/CS_URS_2025_01/997013509</t>
  </si>
  <si>
    <t>5,147*19 'Přepočtené koeficientem množství</t>
  </si>
  <si>
    <t>997013601</t>
  </si>
  <si>
    <t>Poplatek za uložení stavebního odpadu na skládce (skládkovné) z prostého betonu zatříděného do Katalogu odpadů pod kódem 17 01 01</t>
  </si>
  <si>
    <t>184586717</t>
  </si>
  <si>
    <t>https://podminky.urs.cz/item/CS_URS_2025_01/997013601</t>
  </si>
  <si>
    <t>997013602</t>
  </si>
  <si>
    <t>Poplatek za uložení stavebního odpadu na skládce (skládkovné) z armovaného betonu zatříděného do Katalogu odpadů pod kódem 17 01 01</t>
  </si>
  <si>
    <t>1313191404</t>
  </si>
  <si>
    <t>https://podminky.urs.cz/item/CS_URS_2025_01/997013602</t>
  </si>
  <si>
    <t>997013631</t>
  </si>
  <si>
    <t>Poplatek za uložení stavebního odpadu na skládce (skládkovné) směsného stavebního a demoličního zatříděného do Katalogu odpadů pod kódem 17 09 04</t>
  </si>
  <si>
    <t>937413388</t>
  </si>
  <si>
    <t>https://podminky.urs.cz/item/CS_URS_2025_01/997013631</t>
  </si>
  <si>
    <t>998011008</t>
  </si>
  <si>
    <t>Přesun hmot pro budovy občanské výstavby, bydlení, výrobu a služby s nosnou svislou konstrukcí zděnou z cihel, tvárnic nebo kamene vodorovná dopravní vzdálenost do 100 m s omezením mechanizace pro budovy výšky do 6 m</t>
  </si>
  <si>
    <t>604466803</t>
  </si>
  <si>
    <t>https://podminky.urs.cz/item/CS_URS_2025_01/998011008</t>
  </si>
  <si>
    <t>762</t>
  </si>
  <si>
    <t>Konstrukce tesařské</t>
  </si>
  <si>
    <t>R76208301</t>
  </si>
  <si>
    <t>Sanace krovu, D+M</t>
  </si>
  <si>
    <t>-1605995644</t>
  </si>
  <si>
    <t>"mechanické očištění viditelných částí krovů, následná impregnace</t>
  </si>
  <si>
    <t>766</t>
  </si>
  <si>
    <t>Konstrukce truhlářské</t>
  </si>
  <si>
    <t>766660411</t>
  </si>
  <si>
    <t>Montáž vchodových dveří včetně rámu do zdiva jednokřídlových bez nadsvětlíku</t>
  </si>
  <si>
    <t>-63984504</t>
  </si>
  <si>
    <t>https://podminky.urs.cz/item/CS_URS_2025_01/766660411</t>
  </si>
  <si>
    <t>"v.č. D.1.2.b.2</t>
  </si>
  <si>
    <t>"D1/P" 1</t>
  </si>
  <si>
    <t>M611080</t>
  </si>
  <si>
    <t>dveře vchodové plastové, jednokřídlé, plné, otvíravé 800x1970 mm; vč. zárubně a hliníkového prahu; bezpečnostní třída RC2</t>
  </si>
  <si>
    <t>1172011326</t>
  </si>
  <si>
    <t>"VÝPIS DVEŘÍ</t>
  </si>
  <si>
    <t xml:space="preserve">"dveře vchodové plastové,jednokřídlé, plné, otevíravé, pravé, vč.zárubně a hliníkového prahu  </t>
  </si>
  <si>
    <t xml:space="preserve">"STAVEBNÍ OTVOR: 1100x2200mm </t>
  </si>
  <si>
    <t xml:space="preserve">"PRŮCHOZÍ ROZMĚR :  800x1970mm </t>
  </si>
  <si>
    <t>"MATERIÁL:  plastové profily, sedmikomorový systém</t>
  </si>
  <si>
    <t>"POVRCHOVÁ ÚPRAVA:  oboustranně RAL 7016</t>
  </si>
  <si>
    <t>"DVEŘNÍ RÁM: stavební hloubka cca 95mm, pohledová výška cca 125mm</t>
  </si>
  <si>
    <t>"KOVÁNÍ: štítkové kování, nerez, klika-klika, cylindrická vložka v systému centrálního klíče investora</t>
  </si>
  <si>
    <t>"bezpečnostní úchyt ze strany exteriéru na bezpečnostní visací zámek</t>
  </si>
  <si>
    <t>"PRÁH: vč. Al prahu</t>
  </si>
  <si>
    <t>"D1/P"  1</t>
  </si>
  <si>
    <t>767161814</t>
  </si>
  <si>
    <t>Demontáž zábradlí do suti rovného nerozebíratelný spoj hmotnosti 1 m zábradlí přes 20 kg</t>
  </si>
  <si>
    <t>715610985</t>
  </si>
  <si>
    <t>https://podminky.urs.cz/item/CS_URS_2025_01/767161814</t>
  </si>
  <si>
    <t>"odstranění zábradlí dl. 9,61m</t>
  </si>
  <si>
    <t>9,61</t>
  </si>
  <si>
    <t>76754138R</t>
  </si>
  <si>
    <t>Demontáž nosné konstrukce a roštů lávky v přes 1 500 mm</t>
  </si>
  <si>
    <t>-553168339</t>
  </si>
  <si>
    <t>"odstranění pochůzí lávky</t>
  </si>
  <si>
    <t>3,33</t>
  </si>
  <si>
    <t>767641800</t>
  </si>
  <si>
    <t>Demontáž dveřních zárubní odřezáním od upevnění, plochy dveří do 2,5 m2</t>
  </si>
  <si>
    <t>816906082</t>
  </si>
  <si>
    <t>https://podminky.urs.cz/item/CS_URS_2025_01/767641800</t>
  </si>
  <si>
    <t>767691822</t>
  </si>
  <si>
    <t>Ostatní práce - vyvěšení nebo zavěšení kovových křídel dveří, plochy do 2 m2</t>
  </si>
  <si>
    <t>-433929374</t>
  </si>
  <si>
    <t>https://podminky.urs.cz/item/CS_URS_2025_01/767691822</t>
  </si>
  <si>
    <t>R7670-Z/1</t>
  </si>
  <si>
    <t>Z/1 - LÁVKA (mat. nerez); D+M</t>
  </si>
  <si>
    <t>1365804579</t>
  </si>
  <si>
    <t>"VÝPIS ZÁMEČNICKÝCH VÝROBKŮ</t>
  </si>
  <si>
    <t>"Z/1" 1</t>
  </si>
  <si>
    <t>"výroba, dodávka, montáž</t>
  </si>
  <si>
    <t>"vč. spojovacího a kotevního materiálu</t>
  </si>
  <si>
    <t>"materiál nerezová ocel tř. 1.4401 leštěný vzhled</t>
  </si>
  <si>
    <t>R7670-Z/2</t>
  </si>
  <si>
    <t>Z/2 - ŽEBŘÍK (mat. nerez); D+M</t>
  </si>
  <si>
    <t>-1689591086</t>
  </si>
  <si>
    <t>"Z/2" 1</t>
  </si>
  <si>
    <t>VON - VEDLEJŠÍ A OSTATNÍ ROZPOČTOVÉ NÁKLADY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</si>
  <si>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  Jednotlivé položky armatur a tvarovek zahrnují těsnění, podložky, šrouby, matice, odmaštění, revizi a opravu poškozených ochranných nátěrů. Součástí dodávky zařízení je uvedení do provozu servisním technikem výrobce.   Nedílnou součástí výkazu výměr jsou technické podmínky a požadavky, které jsou součástí textové a výkresové části PD. Všechny navrhované materiály a výrobky musí být v souladu se standardy budoucího provozovatele vodovodního systému a musí být odsouhlaseny provozovatelem před oceňováním rozpočtu.“ </t>
  </si>
  <si>
    <t>VRN - Vedlejší a ostatní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</si>
  <si>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</si>
  <si>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</si>
  <si>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</si>
  <si>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</si>
  <si>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</si>
  <si>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VRN</t>
  </si>
  <si>
    <t>Vedlejší a ostatní rozpočtové náklady</t>
  </si>
  <si>
    <t>VRN1</t>
  </si>
  <si>
    <t>Průzkumné, geodetické a projektové práce</t>
  </si>
  <si>
    <t>012002002</t>
  </si>
  <si>
    <t xml:space="preserve">Geodetické práce </t>
  </si>
  <si>
    <t>1024</t>
  </si>
  <si>
    <t>354219668</t>
  </si>
  <si>
    <t>"TECHNICKÉ PODMÍNKY PRO PROVEDENÍ STAVBY A UŽIVATELSKÉ STANDARDY</t>
  </si>
  <si>
    <t>"VEDLEJŠÍ A OSTATNÍ NÁKLADY</t>
  </si>
  <si>
    <t>"rozsah specifikace - Geodetické práce</t>
  </si>
  <si>
    <t>013254001</t>
  </si>
  <si>
    <t>Dokumentace skutečného provedení stavby</t>
  </si>
  <si>
    <t>-212032640</t>
  </si>
  <si>
    <t>"rozsah specifikace - Dokumentace skutečného provedení</t>
  </si>
  <si>
    <t>013294010</t>
  </si>
  <si>
    <t>Dodavatelská dokumentace stavby</t>
  </si>
  <si>
    <t>426202075</t>
  </si>
  <si>
    <t xml:space="preserve">"rozsah specifikace - Dodavatelská dokumentace </t>
  </si>
  <si>
    <t>013294030</t>
  </si>
  <si>
    <t xml:space="preserve">Harmonogram stavby </t>
  </si>
  <si>
    <t>-1912497700</t>
  </si>
  <si>
    <t xml:space="preserve">"rozsah specifikace - Harmonogram stavby </t>
  </si>
  <si>
    <t>VRN3</t>
  </si>
  <si>
    <t>Zařízení staveniště</t>
  </si>
  <si>
    <t>030001001</t>
  </si>
  <si>
    <t>Zařízení staveniště - zřízení, provoz, odstranění</t>
  </si>
  <si>
    <t>-724529057</t>
  </si>
  <si>
    <t>"rozsah specifikace - Zařízení staveniště</t>
  </si>
  <si>
    <t>034203023</t>
  </si>
  <si>
    <t>Zajištění a ochrana stromů sousedících se staveništěm</t>
  </si>
  <si>
    <t>969798969</t>
  </si>
  <si>
    <t>"ochrana stromů a vzrostlé zeleně např. bedněním, bandáží po dobu trvání stavebních prací</t>
  </si>
  <si>
    <t>"při odkopávkách případné zajištění kořenovou clonou</t>
  </si>
  <si>
    <t>034303012</t>
  </si>
  <si>
    <t>Provizorní dopravní značení ( zřízení, provoz, odstranění; vč. PD DDZ)</t>
  </si>
  <si>
    <t>-1948034953</t>
  </si>
  <si>
    <t xml:space="preserve">"rozsah specifikace - Provizorní dopravní značení </t>
  </si>
  <si>
    <t>036000012</t>
  </si>
  <si>
    <t xml:space="preserve">Vytýčení inženýrských sítí </t>
  </si>
  <si>
    <t>39739919</t>
  </si>
  <si>
    <t xml:space="preserve">"rozsah specifikace - Vytýčení  inženýrských sítí </t>
  </si>
  <si>
    <t>VRN4</t>
  </si>
  <si>
    <t>Inženýrská činnost</t>
  </si>
  <si>
    <t>041903002</t>
  </si>
  <si>
    <t>Dozor jiné osoby - geodet</t>
  </si>
  <si>
    <t>695462373</t>
  </si>
  <si>
    <t>"rozsah specifikace - Činnost odpovědného statika, geodeta, geologa</t>
  </si>
  <si>
    <t>042903022</t>
  </si>
  <si>
    <t>Provozního řád</t>
  </si>
  <si>
    <t>-12489633</t>
  </si>
  <si>
    <t xml:space="preserve">"rozsah specifikace - Provozního řád </t>
  </si>
  <si>
    <t>042903023</t>
  </si>
  <si>
    <t>Kontrolní a zkušení plán, technologické postupy</t>
  </si>
  <si>
    <t>1894295859</t>
  </si>
  <si>
    <t>"rozsah specifikace - Kontrolní a zkušení plán, technologické postupy</t>
  </si>
  <si>
    <t>042904022</t>
  </si>
  <si>
    <t>Havarijní plán</t>
  </si>
  <si>
    <t>1860467829</t>
  </si>
  <si>
    <t>"rozsah specifikace - Havarijní plán</t>
  </si>
  <si>
    <t>043002011</t>
  </si>
  <si>
    <t>Komplexní, individuální, garanční zkoušky, revize</t>
  </si>
  <si>
    <t>1145478245</t>
  </si>
  <si>
    <t>"rozsah specifikace - Komplexní, individuální, garanční zkoušky, revize</t>
  </si>
  <si>
    <t>043103010</t>
  </si>
  <si>
    <t>Zkoušky na staveništi</t>
  </si>
  <si>
    <t>-870962908</t>
  </si>
  <si>
    <t>"rozsah specifikace - Zkoušky na staveništi</t>
  </si>
  <si>
    <t>045002010</t>
  </si>
  <si>
    <t>Kompletační činnost</t>
  </si>
  <si>
    <t>2036809877</t>
  </si>
  <si>
    <t xml:space="preserve">"rozsah specifikace - Kompletační činnost </t>
  </si>
  <si>
    <t>045100001</t>
  </si>
  <si>
    <t>Zpracování odborného a závazného stanoviska TIČR</t>
  </si>
  <si>
    <t>-413364545</t>
  </si>
  <si>
    <t>VRN5</t>
  </si>
  <si>
    <t>Finanční náklady</t>
  </si>
  <si>
    <t>053200010</t>
  </si>
  <si>
    <t xml:space="preserve">Rozbory pitné vody akreditovanou laboratoří </t>
  </si>
  <si>
    <t>-1077149425</t>
  </si>
  <si>
    <t xml:space="preserve">"rozsah specifikace - Rozbory pitné vody akreditovanou laboratoří </t>
  </si>
  <si>
    <t>VRN9</t>
  </si>
  <si>
    <t>094002011</t>
  </si>
  <si>
    <t xml:space="preserve">Ostatní náklady spojené s instalací elektro </t>
  </si>
  <si>
    <t>1596152724</t>
  </si>
  <si>
    <t xml:space="preserve">"rozsah specifikace - Ostatní náklady spojené s instalací elektro 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</si>
  <si>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</si>
  <si>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</si>
  <si>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</si>
  <si>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</si>
  <si>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</si>
  <si>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</si>
  <si>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</si>
  <si>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</si>
  <si>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</si>
  <si>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</si>
  <si>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</si>
  <si>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</si>
  <si>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</si>
  <si>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</si>
  <si>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Provozní soubor</t>
  </si>
  <si>
    <t>Vedlejší a ostatní náklady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</si>
  <si>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</si>
  <si>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</si>
  <si>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</si>
  <si>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</si>
  <si>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</si>
  <si>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</si>
  <si>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</si>
  <si>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</si>
  <si>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</si>
  <si>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</si>
  <si>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</si>
  <si>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</si>
  <si>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</si>
  <si>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</si>
  <si>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</si>
  <si>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</si>
  <si>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</si>
  <si>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</si>
  <si>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</si>
  <si>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</si>
  <si>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</si>
  <si>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</si>
  <si>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</si>
  <si>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</si>
  <si>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</si>
  <si>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</si>
  <si>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</si>
  <si>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</si>
  <si>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</si>
  <si>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</si>
  <si>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</si>
  <si>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</si>
  <si>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</si>
  <si>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</si>
  <si>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</si>
  <si>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</si>
  <si>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</si>
  <si>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</si>
  <si>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</si>
  <si>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</si>
  <si>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</si>
  <si>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</si>
  <si>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</si>
  <si>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</si>
  <si>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</si>
  <si>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</si>
  <si>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</si>
  <si>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</si>
  <si>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</si>
  <si>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</si>
  <si>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</si>
  <si>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</si>
  <si>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</si>
  <si>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</si>
  <si>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</si>
  <si>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</si>
  <si>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</si>
  <si>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</si>
  <si>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</si>
  <si>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</si>
  <si>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</si>
  <si>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</si>
  <si>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</si>
  <si>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</si>
  <si>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</si>
  <si>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</si>
  <si>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</si>
  <si>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</si>
  <si>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</si>
  <si>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</si>
  <si>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</si>
  <si>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</si>
  <si>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</si>
  <si>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</si>
  <si>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</si>
  <si>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</si>
  <si>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</si>
  <si>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</si>
  <si>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</si>
  <si>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</si>
  <si>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</si>
  <si>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</si>
  <si>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</si>
  <si>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</si>
  <si>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</si>
  <si>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</si>
  <si>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</si>
  <si>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</si>
  <si>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</si>
  <si>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</si>
  <si>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</si>
  <si>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</si>
  <si>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</si>
  <si>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</si>
  <si>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</si>
  <si>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</si>
  <si>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</si>
  <si>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</si>
  <si>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</si>
  <si>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</si>
  <si>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</si>
  <si>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</si>
  <si>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</si>
  <si>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</si>
  <si>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</si>
  <si>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</si>
  <si>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</si>
  <si>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</si>
  <si>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</si>
  <si>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</si>
  <si>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</si>
  <si>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</si>
  <si>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</si>
  <si>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</si>
  <si>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</si>
  <si>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</si>
  <si>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</si>
  <si>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</si>
  <si>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</si>
  <si>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</si>
  <si>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</si>
  <si>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</si>
  <si>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</si>
  <si>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</si>
  <si>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</si>
  <si>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</si>
  <si>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</si>
  <si>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</si>
  <si>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</si>
  <si>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</si>
  <si>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</si>
  <si>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</si>
  <si>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</si>
  <si>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</si>
  <si>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</si>
  <si>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</si>
  <si>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</si>
  <si>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</si>
  <si>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</si>
  <si>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</si>
  <si>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</si>
  <si>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</si>
  <si>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</si>
  <si>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</si>
  <si>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</si>
  <si>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</si>
  <si>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</si>
  <si>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</si>
  <si>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</si>
  <si>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</si>
  <si>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</si>
  <si>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</si>
  <si>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</si>
  <si>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</si>
  <si>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</si>
  <si>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</si>
  <si>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</si>
  <si>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</si>
  <si>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</si>
  <si>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</si>
  <si>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</si>
  <si>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</si>
  <si>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</si>
  <si>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</si>
  <si>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</si>
  <si>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</si>
  <si>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</si>
  <si>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ATS NA DOLÁCH – STROJNĚ-TECHNOLOGICKÉ VYSTROJENÍ</t>
  </si>
  <si>
    <t>VÝTLAK ATS - LOKALITA NA KOPCI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</si>
</sst>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7" fillId="0" borderId="23" xfId="0" applyFont="1" applyBorder="1" applyAlignment="1" applyProtection="1">
      <alignment horizontal="center" vertical="center"/>
      <protection locked="0"/>
    </xf>
    <xf numFmtId="49" fontId="37" fillId="0" borderId="23" xfId="0" applyNumberFormat="1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167" fontId="37" fillId="0" borderId="23" xfId="0" applyNumberFormat="1" applyFont="1" applyBorder="1" applyAlignment="1" applyProtection="1">
      <alignment vertical="center"/>
      <protection locked="0"/>
    </xf>
    <xf numFmtId="4" fontId="37" fillId="3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  <protection locked="0"/>
    </xf>
    <xf numFmtId="0" fontId="38" fillId="0" borderId="4" xfId="0" applyFont="1" applyBorder="1" applyAlignment="1">
      <alignment vertical="center"/>
    </xf>
    <xf numFmtId="0" fontId="37" fillId="3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40" fillId="0" borderId="0" xfId="0" applyFont="1" applyAlignment="1">
      <alignment vertical="top" wrapText="1"/>
    </xf>
    <xf numFmtId="0" fontId="40" fillId="0" borderId="0" xfId="0" applyFont="1" applyAlignment="1">
      <alignment vertical="center" wrapText="1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0" fontId="51" fillId="0" borderId="1" xfId="0" applyFont="1" applyBorder="1" applyAlignment="1">
      <alignment vertical="top"/>
    </xf>
    <xf numFmtId="0" fontId="51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49" fontId="51" fillId="0" borderId="1" xfId="0" applyNumberFormat="1" applyFont="1" applyBorder="1" applyAlignment="1">
      <alignment horizontal="left" vertical="center"/>
    </xf>
    <xf numFmtId="0" fontId="50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28" fillId="0" borderId="0" xfId="0" applyNumberFormat="1" applyFont="1" applyAlignment="1">
      <alignment horizontal="right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2" fillId="5" borderId="8" xfId="0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left"/>
    </xf>
    <xf numFmtId="0" fontId="42" fillId="0" borderId="1" xfId="0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891245321" TargetMode="External"/><Relationship Id="rId3" Type="http://schemas.openxmlformats.org/officeDocument/2006/relationships/hyperlink" Target="https://podminky.urs.cz/item/CS_URS_2025_01/871211141" TargetMode="External"/><Relationship Id="rId7" Type="http://schemas.openxmlformats.org/officeDocument/2006/relationships/hyperlink" Target="https://podminky.urs.cz/item/CS_URS_2025_01/891244121" TargetMode="External"/><Relationship Id="rId2" Type="http://schemas.openxmlformats.org/officeDocument/2006/relationships/hyperlink" Target="https://podminky.urs.cz/item/CS_URS_2025_01/857244122" TargetMode="External"/><Relationship Id="rId1" Type="http://schemas.openxmlformats.org/officeDocument/2006/relationships/hyperlink" Target="https://podminky.urs.cz/item/CS_URS_2025_01/852242122" TargetMode="External"/><Relationship Id="rId6" Type="http://schemas.openxmlformats.org/officeDocument/2006/relationships/hyperlink" Target="https://podminky.urs.cz/item/CS_URS_2025_01/891241222" TargetMode="External"/><Relationship Id="rId5" Type="http://schemas.openxmlformats.org/officeDocument/2006/relationships/hyperlink" Target="https://podminky.urs.cz/item/CS_URS_2025_01/891213321" TargetMode="External"/><Relationship Id="rId4" Type="http://schemas.openxmlformats.org/officeDocument/2006/relationships/hyperlink" Target="https://podminky.urs.cz/item/CS_URS_2025_01/891211222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174251109" TargetMode="External"/><Relationship Id="rId21" Type="http://schemas.openxmlformats.org/officeDocument/2006/relationships/hyperlink" Target="https://podminky.urs.cz/item/CS_URS_2025_01/167151101" TargetMode="External"/><Relationship Id="rId42" Type="http://schemas.openxmlformats.org/officeDocument/2006/relationships/hyperlink" Target="https://podminky.urs.cz/item/CS_URS_2025_01/573231108" TargetMode="External"/><Relationship Id="rId47" Type="http://schemas.openxmlformats.org/officeDocument/2006/relationships/hyperlink" Target="https://podminky.urs.cz/item/CS_URS_2025_01/871251811" TargetMode="External"/><Relationship Id="rId63" Type="http://schemas.openxmlformats.org/officeDocument/2006/relationships/hyperlink" Target="https://podminky.urs.cz/item/CS_URS_2025_01/997221551" TargetMode="External"/><Relationship Id="rId68" Type="http://schemas.openxmlformats.org/officeDocument/2006/relationships/hyperlink" Target="https://podminky.urs.cz/item/CS_URS_2025_01/997221875" TargetMode="External"/><Relationship Id="rId2" Type="http://schemas.openxmlformats.org/officeDocument/2006/relationships/hyperlink" Target="https://podminky.urs.cz/item/CS_URS_2025_01/113107323" TargetMode="External"/><Relationship Id="rId16" Type="http://schemas.openxmlformats.org/officeDocument/2006/relationships/hyperlink" Target="https://podminky.urs.cz/item/CS_URS_2025_01/162451126" TargetMode="External"/><Relationship Id="rId29" Type="http://schemas.openxmlformats.org/officeDocument/2006/relationships/hyperlink" Target="https://podminky.urs.cz/item/CS_URS_2025_01/181351003" TargetMode="External"/><Relationship Id="rId11" Type="http://schemas.openxmlformats.org/officeDocument/2006/relationships/hyperlink" Target="https://podminky.urs.cz/item/CS_URS_2025_01/132554203" TargetMode="External"/><Relationship Id="rId24" Type="http://schemas.openxmlformats.org/officeDocument/2006/relationships/hyperlink" Target="https://podminky.urs.cz/item/CS_URS_2025_01/171251201" TargetMode="External"/><Relationship Id="rId32" Type="http://schemas.openxmlformats.org/officeDocument/2006/relationships/hyperlink" Target="https://podminky.urs.cz/item/CS_URS_2025_01/185851121" TargetMode="External"/><Relationship Id="rId37" Type="http://schemas.openxmlformats.org/officeDocument/2006/relationships/hyperlink" Target="https://podminky.urs.cz/item/CS_URS_2025_01/452313141" TargetMode="External"/><Relationship Id="rId40" Type="http://schemas.openxmlformats.org/officeDocument/2006/relationships/hyperlink" Target="https://podminky.urs.cz/item/CS_URS_2025_01/564851111" TargetMode="External"/><Relationship Id="rId45" Type="http://schemas.openxmlformats.org/officeDocument/2006/relationships/hyperlink" Target="https://podminky.urs.cz/item/CS_URS_2025_01/857244122" TargetMode="External"/><Relationship Id="rId53" Type="http://schemas.openxmlformats.org/officeDocument/2006/relationships/hyperlink" Target="https://podminky.urs.cz/item/CS_URS_2025_01/892241111" TargetMode="External"/><Relationship Id="rId58" Type="http://schemas.openxmlformats.org/officeDocument/2006/relationships/hyperlink" Target="https://podminky.urs.cz/item/CS_URS_2025_01/899722113" TargetMode="External"/><Relationship Id="rId66" Type="http://schemas.openxmlformats.org/officeDocument/2006/relationships/hyperlink" Target="https://podminky.urs.cz/item/CS_URS_2025_01/997221861" TargetMode="External"/><Relationship Id="rId74" Type="http://schemas.openxmlformats.org/officeDocument/2006/relationships/hyperlink" Target="https://podminky.urs.cz/item/CS_URS_2025_01/469981211" TargetMode="External"/><Relationship Id="rId5" Type="http://schemas.openxmlformats.org/officeDocument/2006/relationships/hyperlink" Target="https://podminky.urs.cz/item/CS_URS_2025_01/115101201" TargetMode="External"/><Relationship Id="rId61" Type="http://schemas.openxmlformats.org/officeDocument/2006/relationships/hyperlink" Target="https://podminky.urs.cz/item/CS_URS_2025_01/919735111" TargetMode="External"/><Relationship Id="rId19" Type="http://schemas.openxmlformats.org/officeDocument/2006/relationships/hyperlink" Target="https://podminky.urs.cz/item/CS_URS_2025_01/162751157" TargetMode="External"/><Relationship Id="rId14" Type="http://schemas.openxmlformats.org/officeDocument/2006/relationships/hyperlink" Target="https://podminky.urs.cz/item/CS_URS_2025_01/151811231" TargetMode="External"/><Relationship Id="rId22" Type="http://schemas.openxmlformats.org/officeDocument/2006/relationships/hyperlink" Target="https://podminky.urs.cz/item/CS_URS_2025_01/167151102" TargetMode="External"/><Relationship Id="rId27" Type="http://schemas.openxmlformats.org/officeDocument/2006/relationships/hyperlink" Target="https://podminky.urs.cz/item/CS_URS_2025_01/175151101" TargetMode="External"/><Relationship Id="rId30" Type="http://schemas.openxmlformats.org/officeDocument/2006/relationships/hyperlink" Target="https://podminky.urs.cz/item/CS_URS_2025_01/181411121" TargetMode="External"/><Relationship Id="rId35" Type="http://schemas.openxmlformats.org/officeDocument/2006/relationships/hyperlink" Target="https://podminky.urs.cz/item/CS_URS_2025_01/359901111" TargetMode="External"/><Relationship Id="rId43" Type="http://schemas.openxmlformats.org/officeDocument/2006/relationships/hyperlink" Target="https://podminky.urs.cz/item/CS_URS_2025_01/577134111" TargetMode="External"/><Relationship Id="rId48" Type="http://schemas.openxmlformats.org/officeDocument/2006/relationships/hyperlink" Target="https://podminky.urs.cz/item/CS_URS_2025_01/877241201" TargetMode="External"/><Relationship Id="rId56" Type="http://schemas.openxmlformats.org/officeDocument/2006/relationships/hyperlink" Target="https://podminky.urs.cz/item/CS_URS_2025_01/899401112" TargetMode="External"/><Relationship Id="rId64" Type="http://schemas.openxmlformats.org/officeDocument/2006/relationships/hyperlink" Target="https://podminky.urs.cz/item/CS_URS_2025_01/997221559" TargetMode="External"/><Relationship Id="rId69" Type="http://schemas.openxmlformats.org/officeDocument/2006/relationships/hyperlink" Target="https://podminky.urs.cz/item/CS_URS_2025_01/998276101" TargetMode="External"/><Relationship Id="rId8" Type="http://schemas.openxmlformats.org/officeDocument/2006/relationships/hyperlink" Target="https://podminky.urs.cz/item/CS_URS_2025_01/121151103" TargetMode="External"/><Relationship Id="rId51" Type="http://schemas.openxmlformats.org/officeDocument/2006/relationships/hyperlink" Target="https://podminky.urs.cz/item/CS_URS_2025_01/891241112" TargetMode="External"/><Relationship Id="rId72" Type="http://schemas.openxmlformats.org/officeDocument/2006/relationships/hyperlink" Target="https://podminky.urs.cz/item/CS_URS_2025_01/460762111" TargetMode="External"/><Relationship Id="rId3" Type="http://schemas.openxmlformats.org/officeDocument/2006/relationships/hyperlink" Target="https://podminky.urs.cz/item/CS_URS_2025_01/113107341" TargetMode="External"/><Relationship Id="rId12" Type="http://schemas.openxmlformats.org/officeDocument/2006/relationships/hyperlink" Target="https://podminky.urs.cz/item/CS_URS_2025_01/139001101" TargetMode="External"/><Relationship Id="rId17" Type="http://schemas.openxmlformats.org/officeDocument/2006/relationships/hyperlink" Target="https://podminky.urs.cz/item/CS_URS_2025_01/162751137" TargetMode="External"/><Relationship Id="rId25" Type="http://schemas.openxmlformats.org/officeDocument/2006/relationships/hyperlink" Target="https://podminky.urs.cz/item/CS_URS_2025_01/174151101" TargetMode="External"/><Relationship Id="rId33" Type="http://schemas.openxmlformats.org/officeDocument/2006/relationships/hyperlink" Target="https://podminky.urs.cz/item/CS_URS_2025_01/185851129" TargetMode="External"/><Relationship Id="rId38" Type="http://schemas.openxmlformats.org/officeDocument/2006/relationships/hyperlink" Target="https://podminky.urs.cz/item/CS_URS_2025_01/452353111" TargetMode="External"/><Relationship Id="rId46" Type="http://schemas.openxmlformats.org/officeDocument/2006/relationships/hyperlink" Target="https://podminky.urs.cz/item/CS_URS_2025_01/871241141" TargetMode="External"/><Relationship Id="rId59" Type="http://schemas.openxmlformats.org/officeDocument/2006/relationships/hyperlink" Target="https://podminky.urs.cz/item/CS_URS_2025_01/916131213" TargetMode="External"/><Relationship Id="rId67" Type="http://schemas.openxmlformats.org/officeDocument/2006/relationships/hyperlink" Target="https://podminky.urs.cz/item/CS_URS_2025_01/997221873" TargetMode="External"/><Relationship Id="rId20" Type="http://schemas.openxmlformats.org/officeDocument/2006/relationships/hyperlink" Target="https://podminky.urs.cz/item/CS_URS_2025_01/162751159" TargetMode="External"/><Relationship Id="rId41" Type="http://schemas.openxmlformats.org/officeDocument/2006/relationships/hyperlink" Target="https://podminky.urs.cz/item/CS_URS_2025_01/573191111" TargetMode="External"/><Relationship Id="rId54" Type="http://schemas.openxmlformats.org/officeDocument/2006/relationships/hyperlink" Target="https://podminky.urs.cz/item/CS_URS_2025_01/892273122" TargetMode="External"/><Relationship Id="rId62" Type="http://schemas.openxmlformats.org/officeDocument/2006/relationships/hyperlink" Target="https://podminky.urs.cz/item/CS_URS_2025_01/997013813" TargetMode="External"/><Relationship Id="rId70" Type="http://schemas.openxmlformats.org/officeDocument/2006/relationships/hyperlink" Target="https://podminky.urs.cz/item/CS_URS_2025_01/998276126" TargetMode="External"/><Relationship Id="rId75" Type="http://schemas.openxmlformats.org/officeDocument/2006/relationships/drawing" Target="../drawings/drawing4.xml"/><Relationship Id="rId1" Type="http://schemas.openxmlformats.org/officeDocument/2006/relationships/hyperlink" Target="https://podminky.urs.cz/item/CS_URS_2025_01/111301111" TargetMode="External"/><Relationship Id="rId6" Type="http://schemas.openxmlformats.org/officeDocument/2006/relationships/hyperlink" Target="https://podminky.urs.cz/item/CS_URS_2025_01/115101301" TargetMode="External"/><Relationship Id="rId15" Type="http://schemas.openxmlformats.org/officeDocument/2006/relationships/hyperlink" Target="https://podminky.urs.cz/item/CS_URS_2025_01/162451106" TargetMode="External"/><Relationship Id="rId23" Type="http://schemas.openxmlformats.org/officeDocument/2006/relationships/hyperlink" Target="https://podminky.urs.cz/item/CS_URS_2025_01/171201231" TargetMode="External"/><Relationship Id="rId28" Type="http://schemas.openxmlformats.org/officeDocument/2006/relationships/hyperlink" Target="https://podminky.urs.cz/item/CS_URS_2025_01/181152302" TargetMode="External"/><Relationship Id="rId36" Type="http://schemas.openxmlformats.org/officeDocument/2006/relationships/hyperlink" Target="https://podminky.urs.cz/item/CS_URS_2025_01/451572111" TargetMode="External"/><Relationship Id="rId49" Type="http://schemas.openxmlformats.org/officeDocument/2006/relationships/hyperlink" Target="https://podminky.urs.cz/item/CS_URS_2025_01/877241210" TargetMode="External"/><Relationship Id="rId57" Type="http://schemas.openxmlformats.org/officeDocument/2006/relationships/hyperlink" Target="https://podminky.urs.cz/item/CS_URS_2025_01/899721111" TargetMode="External"/><Relationship Id="rId10" Type="http://schemas.openxmlformats.org/officeDocument/2006/relationships/hyperlink" Target="https://podminky.urs.cz/item/CS_URS_2025_01/132454203" TargetMode="External"/><Relationship Id="rId31" Type="http://schemas.openxmlformats.org/officeDocument/2006/relationships/hyperlink" Target="https://podminky.urs.cz/item/CS_URS_2025_01/185804312" TargetMode="External"/><Relationship Id="rId44" Type="http://schemas.openxmlformats.org/officeDocument/2006/relationships/hyperlink" Target="https://podminky.urs.cz/item/CS_URS_2025_01/577145112" TargetMode="External"/><Relationship Id="rId52" Type="http://schemas.openxmlformats.org/officeDocument/2006/relationships/hyperlink" Target="https://podminky.urs.cz/item/CS_URS_2025_01/891249961" TargetMode="External"/><Relationship Id="rId60" Type="http://schemas.openxmlformats.org/officeDocument/2006/relationships/hyperlink" Target="https://podminky.urs.cz/item/CS_URS_2025_01/919732211" TargetMode="External"/><Relationship Id="rId65" Type="http://schemas.openxmlformats.org/officeDocument/2006/relationships/hyperlink" Target="https://podminky.urs.cz/item/CS_URS_2025_01/997221665" TargetMode="External"/><Relationship Id="rId73" Type="http://schemas.openxmlformats.org/officeDocument/2006/relationships/hyperlink" Target="https://podminky.urs.cz/item/CS_URS_2025_01/469981111" TargetMode="External"/><Relationship Id="rId4" Type="http://schemas.openxmlformats.org/officeDocument/2006/relationships/hyperlink" Target="https://podminky.urs.cz/item/CS_URS_2025_01/113202111" TargetMode="External"/><Relationship Id="rId9" Type="http://schemas.openxmlformats.org/officeDocument/2006/relationships/hyperlink" Target="https://podminky.urs.cz/item/CS_URS_2025_01/132254203" TargetMode="External"/><Relationship Id="rId13" Type="http://schemas.openxmlformats.org/officeDocument/2006/relationships/hyperlink" Target="https://podminky.urs.cz/item/CS_URS_2025_01/151811131" TargetMode="External"/><Relationship Id="rId18" Type="http://schemas.openxmlformats.org/officeDocument/2006/relationships/hyperlink" Target="https://podminky.urs.cz/item/CS_URS_2025_01/162751139" TargetMode="External"/><Relationship Id="rId39" Type="http://schemas.openxmlformats.org/officeDocument/2006/relationships/hyperlink" Target="https://podminky.urs.cz/item/CS_URS_2025_01/452353112" TargetMode="External"/><Relationship Id="rId34" Type="http://schemas.openxmlformats.org/officeDocument/2006/relationships/hyperlink" Target="https://podminky.urs.cz/item/CS_URS_2025_01/212752101" TargetMode="External"/><Relationship Id="rId50" Type="http://schemas.openxmlformats.org/officeDocument/2006/relationships/hyperlink" Target="https://podminky.urs.cz/item/CS_URS_2025_01/877241218" TargetMode="External"/><Relationship Id="rId55" Type="http://schemas.openxmlformats.org/officeDocument/2006/relationships/hyperlink" Target="https://podminky.urs.cz/item/CS_URS_2025_01/892372111" TargetMode="External"/><Relationship Id="rId7" Type="http://schemas.openxmlformats.org/officeDocument/2006/relationships/hyperlink" Target="https://podminky.urs.cz/item/CS_URS_2025_01/119001422" TargetMode="External"/><Relationship Id="rId71" Type="http://schemas.openxmlformats.org/officeDocument/2006/relationships/hyperlink" Target="https://podminky.urs.cz/item/CS_URS_2025_01/460661512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174251109" TargetMode="External"/><Relationship Id="rId21" Type="http://schemas.openxmlformats.org/officeDocument/2006/relationships/hyperlink" Target="https://podminky.urs.cz/item/CS_URS_2025_01/167151101" TargetMode="External"/><Relationship Id="rId42" Type="http://schemas.openxmlformats.org/officeDocument/2006/relationships/hyperlink" Target="https://podminky.urs.cz/item/CS_URS_2025_01/573231108" TargetMode="External"/><Relationship Id="rId47" Type="http://schemas.openxmlformats.org/officeDocument/2006/relationships/hyperlink" Target="https://podminky.urs.cz/item/CS_URS_2025_01/857244122" TargetMode="External"/><Relationship Id="rId63" Type="http://schemas.openxmlformats.org/officeDocument/2006/relationships/hyperlink" Target="https://podminky.urs.cz/item/CS_URS_2025_01/899721111" TargetMode="External"/><Relationship Id="rId68" Type="http://schemas.openxmlformats.org/officeDocument/2006/relationships/hyperlink" Target="https://podminky.urs.cz/item/CS_URS_2025_01/997013813" TargetMode="External"/><Relationship Id="rId16" Type="http://schemas.openxmlformats.org/officeDocument/2006/relationships/hyperlink" Target="https://podminky.urs.cz/item/CS_URS_2025_01/162451126" TargetMode="External"/><Relationship Id="rId11" Type="http://schemas.openxmlformats.org/officeDocument/2006/relationships/hyperlink" Target="https://podminky.urs.cz/item/CS_URS_2025_01/132554203" TargetMode="External"/><Relationship Id="rId32" Type="http://schemas.openxmlformats.org/officeDocument/2006/relationships/hyperlink" Target="https://podminky.urs.cz/item/CS_URS_2025_01/185851121" TargetMode="External"/><Relationship Id="rId37" Type="http://schemas.openxmlformats.org/officeDocument/2006/relationships/hyperlink" Target="https://podminky.urs.cz/item/CS_URS_2025_01/452313141" TargetMode="External"/><Relationship Id="rId53" Type="http://schemas.openxmlformats.org/officeDocument/2006/relationships/hyperlink" Target="https://podminky.urs.cz/item/CS_URS_2025_01/891241112" TargetMode="External"/><Relationship Id="rId58" Type="http://schemas.openxmlformats.org/officeDocument/2006/relationships/hyperlink" Target="https://podminky.urs.cz/item/CS_URS_2025_01/892372111" TargetMode="External"/><Relationship Id="rId74" Type="http://schemas.openxmlformats.org/officeDocument/2006/relationships/hyperlink" Target="https://podminky.urs.cz/item/CS_URS_2025_01/997221875" TargetMode="External"/><Relationship Id="rId79" Type="http://schemas.openxmlformats.org/officeDocument/2006/relationships/hyperlink" Target="https://podminky.urs.cz/item/CS_URS_2025_01/469981111" TargetMode="External"/><Relationship Id="rId5" Type="http://schemas.openxmlformats.org/officeDocument/2006/relationships/hyperlink" Target="https://podminky.urs.cz/item/CS_URS_2025_01/115101201" TargetMode="External"/><Relationship Id="rId61" Type="http://schemas.openxmlformats.org/officeDocument/2006/relationships/hyperlink" Target="https://podminky.urs.cz/item/CS_URS_2025_01/899401113" TargetMode="External"/><Relationship Id="rId19" Type="http://schemas.openxmlformats.org/officeDocument/2006/relationships/hyperlink" Target="https://podminky.urs.cz/item/CS_URS_2025_01/162751157" TargetMode="External"/><Relationship Id="rId14" Type="http://schemas.openxmlformats.org/officeDocument/2006/relationships/hyperlink" Target="https://podminky.urs.cz/item/CS_URS_2025_01/151811231" TargetMode="External"/><Relationship Id="rId22" Type="http://schemas.openxmlformats.org/officeDocument/2006/relationships/hyperlink" Target="https://podminky.urs.cz/item/CS_URS_2025_01/167151102" TargetMode="External"/><Relationship Id="rId27" Type="http://schemas.openxmlformats.org/officeDocument/2006/relationships/hyperlink" Target="https://podminky.urs.cz/item/CS_URS_2025_01/175151101" TargetMode="External"/><Relationship Id="rId30" Type="http://schemas.openxmlformats.org/officeDocument/2006/relationships/hyperlink" Target="https://podminky.urs.cz/item/CS_URS_2025_01/181411121" TargetMode="External"/><Relationship Id="rId35" Type="http://schemas.openxmlformats.org/officeDocument/2006/relationships/hyperlink" Target="https://podminky.urs.cz/item/CS_URS_2025_01/359901111" TargetMode="External"/><Relationship Id="rId43" Type="http://schemas.openxmlformats.org/officeDocument/2006/relationships/hyperlink" Target="https://podminky.urs.cz/item/CS_URS_2025_01/577134111" TargetMode="External"/><Relationship Id="rId48" Type="http://schemas.openxmlformats.org/officeDocument/2006/relationships/hyperlink" Target="https://podminky.urs.cz/item/CS_URS_2025_01/871241141" TargetMode="External"/><Relationship Id="rId56" Type="http://schemas.openxmlformats.org/officeDocument/2006/relationships/hyperlink" Target="https://podminky.urs.cz/item/CS_URS_2025_01/892241111" TargetMode="External"/><Relationship Id="rId64" Type="http://schemas.openxmlformats.org/officeDocument/2006/relationships/hyperlink" Target="https://podminky.urs.cz/item/CS_URS_2025_01/899722113" TargetMode="External"/><Relationship Id="rId69" Type="http://schemas.openxmlformats.org/officeDocument/2006/relationships/hyperlink" Target="https://podminky.urs.cz/item/CS_URS_2025_01/997221551" TargetMode="External"/><Relationship Id="rId77" Type="http://schemas.openxmlformats.org/officeDocument/2006/relationships/hyperlink" Target="https://podminky.urs.cz/item/CS_URS_2025_01/460661512" TargetMode="External"/><Relationship Id="rId8" Type="http://schemas.openxmlformats.org/officeDocument/2006/relationships/hyperlink" Target="https://podminky.urs.cz/item/CS_URS_2025_01/121151103" TargetMode="External"/><Relationship Id="rId51" Type="http://schemas.openxmlformats.org/officeDocument/2006/relationships/hyperlink" Target="https://podminky.urs.cz/item/CS_URS_2025_01/877241210" TargetMode="External"/><Relationship Id="rId72" Type="http://schemas.openxmlformats.org/officeDocument/2006/relationships/hyperlink" Target="https://podminky.urs.cz/item/CS_URS_2025_01/997221861" TargetMode="External"/><Relationship Id="rId80" Type="http://schemas.openxmlformats.org/officeDocument/2006/relationships/hyperlink" Target="https://podminky.urs.cz/item/CS_URS_2025_01/469981211" TargetMode="External"/><Relationship Id="rId3" Type="http://schemas.openxmlformats.org/officeDocument/2006/relationships/hyperlink" Target="https://podminky.urs.cz/item/CS_URS_2025_01/113107341" TargetMode="External"/><Relationship Id="rId12" Type="http://schemas.openxmlformats.org/officeDocument/2006/relationships/hyperlink" Target="https://podminky.urs.cz/item/CS_URS_2025_01/139001101" TargetMode="External"/><Relationship Id="rId17" Type="http://schemas.openxmlformats.org/officeDocument/2006/relationships/hyperlink" Target="https://podminky.urs.cz/item/CS_URS_2025_01/162751137" TargetMode="External"/><Relationship Id="rId25" Type="http://schemas.openxmlformats.org/officeDocument/2006/relationships/hyperlink" Target="https://podminky.urs.cz/item/CS_URS_2025_01/174151101" TargetMode="External"/><Relationship Id="rId33" Type="http://schemas.openxmlformats.org/officeDocument/2006/relationships/hyperlink" Target="https://podminky.urs.cz/item/CS_URS_2025_01/185851129" TargetMode="External"/><Relationship Id="rId38" Type="http://schemas.openxmlformats.org/officeDocument/2006/relationships/hyperlink" Target="https://podminky.urs.cz/item/CS_URS_2025_01/452353111" TargetMode="External"/><Relationship Id="rId46" Type="http://schemas.openxmlformats.org/officeDocument/2006/relationships/hyperlink" Target="https://podminky.urs.cz/item/CS_URS_2025_01/857242122" TargetMode="External"/><Relationship Id="rId59" Type="http://schemas.openxmlformats.org/officeDocument/2006/relationships/hyperlink" Target="https://podminky.urs.cz/item/CS_URS_2025_01/894411311" TargetMode="External"/><Relationship Id="rId67" Type="http://schemas.openxmlformats.org/officeDocument/2006/relationships/hyperlink" Target="https://podminky.urs.cz/item/CS_URS_2025_01/919735111" TargetMode="External"/><Relationship Id="rId20" Type="http://schemas.openxmlformats.org/officeDocument/2006/relationships/hyperlink" Target="https://podminky.urs.cz/item/CS_URS_2025_01/162751159" TargetMode="External"/><Relationship Id="rId41" Type="http://schemas.openxmlformats.org/officeDocument/2006/relationships/hyperlink" Target="https://podminky.urs.cz/item/CS_URS_2025_01/573191111" TargetMode="External"/><Relationship Id="rId54" Type="http://schemas.openxmlformats.org/officeDocument/2006/relationships/hyperlink" Target="https://podminky.urs.cz/item/CS_URS_2024_02/891247112" TargetMode="External"/><Relationship Id="rId62" Type="http://schemas.openxmlformats.org/officeDocument/2006/relationships/hyperlink" Target="https://podminky.urs.cz/item/CS_URS_2025_01/899713111" TargetMode="External"/><Relationship Id="rId70" Type="http://schemas.openxmlformats.org/officeDocument/2006/relationships/hyperlink" Target="https://podminky.urs.cz/item/CS_URS_2025_01/997221559" TargetMode="External"/><Relationship Id="rId75" Type="http://schemas.openxmlformats.org/officeDocument/2006/relationships/hyperlink" Target="https://podminky.urs.cz/item/CS_URS_2025_01/998276101" TargetMode="External"/><Relationship Id="rId1" Type="http://schemas.openxmlformats.org/officeDocument/2006/relationships/hyperlink" Target="https://podminky.urs.cz/item/CS_URS_2025_01/111301111" TargetMode="External"/><Relationship Id="rId6" Type="http://schemas.openxmlformats.org/officeDocument/2006/relationships/hyperlink" Target="https://podminky.urs.cz/item/CS_URS_2025_01/115101301" TargetMode="External"/><Relationship Id="rId15" Type="http://schemas.openxmlformats.org/officeDocument/2006/relationships/hyperlink" Target="https://podminky.urs.cz/item/CS_URS_2025_01/162451106" TargetMode="External"/><Relationship Id="rId23" Type="http://schemas.openxmlformats.org/officeDocument/2006/relationships/hyperlink" Target="https://podminky.urs.cz/item/CS_URS_2025_01/171201231" TargetMode="External"/><Relationship Id="rId28" Type="http://schemas.openxmlformats.org/officeDocument/2006/relationships/hyperlink" Target="https://podminky.urs.cz/item/CS_URS_2025_01/181152302" TargetMode="External"/><Relationship Id="rId36" Type="http://schemas.openxmlformats.org/officeDocument/2006/relationships/hyperlink" Target="https://podminky.urs.cz/item/CS_URS_2025_01/451572111" TargetMode="External"/><Relationship Id="rId49" Type="http://schemas.openxmlformats.org/officeDocument/2006/relationships/hyperlink" Target="https://podminky.urs.cz/item/CS_URS_2025_01/871251811" TargetMode="External"/><Relationship Id="rId57" Type="http://schemas.openxmlformats.org/officeDocument/2006/relationships/hyperlink" Target="https://podminky.urs.cz/item/CS_URS_2025_01/892273122" TargetMode="External"/><Relationship Id="rId10" Type="http://schemas.openxmlformats.org/officeDocument/2006/relationships/hyperlink" Target="https://podminky.urs.cz/item/CS_URS_2025_01/132454203" TargetMode="External"/><Relationship Id="rId31" Type="http://schemas.openxmlformats.org/officeDocument/2006/relationships/hyperlink" Target="https://podminky.urs.cz/item/CS_URS_2025_01/185804312" TargetMode="External"/><Relationship Id="rId44" Type="http://schemas.openxmlformats.org/officeDocument/2006/relationships/hyperlink" Target="https://podminky.urs.cz/item/CS_URS_2025_01/577145112" TargetMode="External"/><Relationship Id="rId52" Type="http://schemas.openxmlformats.org/officeDocument/2006/relationships/hyperlink" Target="https://podminky.urs.cz/item/CS_URS_2025_01/877241218" TargetMode="External"/><Relationship Id="rId60" Type="http://schemas.openxmlformats.org/officeDocument/2006/relationships/hyperlink" Target="https://podminky.urs.cz/item/CS_URS_2025_01/899401112" TargetMode="External"/><Relationship Id="rId65" Type="http://schemas.openxmlformats.org/officeDocument/2006/relationships/hyperlink" Target="https://podminky.urs.cz/item/CS_URS_2025_01/916131213" TargetMode="External"/><Relationship Id="rId73" Type="http://schemas.openxmlformats.org/officeDocument/2006/relationships/hyperlink" Target="https://podminky.urs.cz/item/CS_URS_2025_01/997221873" TargetMode="External"/><Relationship Id="rId78" Type="http://schemas.openxmlformats.org/officeDocument/2006/relationships/hyperlink" Target="https://podminky.urs.cz/item/CS_URS_2025_01/460762111" TargetMode="External"/><Relationship Id="rId81" Type="http://schemas.openxmlformats.org/officeDocument/2006/relationships/drawing" Target="../drawings/drawing5.xml"/><Relationship Id="rId4" Type="http://schemas.openxmlformats.org/officeDocument/2006/relationships/hyperlink" Target="https://podminky.urs.cz/item/CS_URS_2025_01/113202111" TargetMode="External"/><Relationship Id="rId9" Type="http://schemas.openxmlformats.org/officeDocument/2006/relationships/hyperlink" Target="https://podminky.urs.cz/item/CS_URS_2025_01/132254203" TargetMode="External"/><Relationship Id="rId13" Type="http://schemas.openxmlformats.org/officeDocument/2006/relationships/hyperlink" Target="https://podminky.urs.cz/item/CS_URS_2025_01/151811131" TargetMode="External"/><Relationship Id="rId18" Type="http://schemas.openxmlformats.org/officeDocument/2006/relationships/hyperlink" Target="https://podminky.urs.cz/item/CS_URS_2025_01/162751139" TargetMode="External"/><Relationship Id="rId39" Type="http://schemas.openxmlformats.org/officeDocument/2006/relationships/hyperlink" Target="https://podminky.urs.cz/item/CS_URS_2025_01/452353112" TargetMode="External"/><Relationship Id="rId34" Type="http://schemas.openxmlformats.org/officeDocument/2006/relationships/hyperlink" Target="https://podminky.urs.cz/item/CS_URS_2025_01/212752101" TargetMode="External"/><Relationship Id="rId50" Type="http://schemas.openxmlformats.org/officeDocument/2006/relationships/hyperlink" Target="https://podminky.urs.cz/item/CS_URS_2025_01/877241201" TargetMode="External"/><Relationship Id="rId55" Type="http://schemas.openxmlformats.org/officeDocument/2006/relationships/hyperlink" Target="https://podminky.urs.cz/item/CS_URS_2025_01/891249961" TargetMode="External"/><Relationship Id="rId76" Type="http://schemas.openxmlformats.org/officeDocument/2006/relationships/hyperlink" Target="https://podminky.urs.cz/item/CS_URS_2025_01/998276126" TargetMode="External"/><Relationship Id="rId7" Type="http://schemas.openxmlformats.org/officeDocument/2006/relationships/hyperlink" Target="https://podminky.urs.cz/item/CS_URS_2025_01/119001422" TargetMode="External"/><Relationship Id="rId71" Type="http://schemas.openxmlformats.org/officeDocument/2006/relationships/hyperlink" Target="https://podminky.urs.cz/item/CS_URS_2025_01/997221665" TargetMode="External"/><Relationship Id="rId2" Type="http://schemas.openxmlformats.org/officeDocument/2006/relationships/hyperlink" Target="https://podminky.urs.cz/item/CS_URS_2025_01/113107323" TargetMode="External"/><Relationship Id="rId29" Type="http://schemas.openxmlformats.org/officeDocument/2006/relationships/hyperlink" Target="https://podminky.urs.cz/item/CS_URS_2025_01/181351003" TargetMode="External"/><Relationship Id="rId24" Type="http://schemas.openxmlformats.org/officeDocument/2006/relationships/hyperlink" Target="https://podminky.urs.cz/item/CS_URS_2025_01/171251201" TargetMode="External"/><Relationship Id="rId40" Type="http://schemas.openxmlformats.org/officeDocument/2006/relationships/hyperlink" Target="https://podminky.urs.cz/item/CS_URS_2025_01/564851111" TargetMode="External"/><Relationship Id="rId45" Type="http://schemas.openxmlformats.org/officeDocument/2006/relationships/hyperlink" Target="https://podminky.urs.cz/item/CS_URS_2025_01/852242122" TargetMode="External"/><Relationship Id="rId66" Type="http://schemas.openxmlformats.org/officeDocument/2006/relationships/hyperlink" Target="https://podminky.urs.cz/item/CS_URS_2025_01/919732211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162751159" TargetMode="External"/><Relationship Id="rId18" Type="http://schemas.openxmlformats.org/officeDocument/2006/relationships/hyperlink" Target="https://podminky.urs.cz/item/CS_URS_2025_01/174251109" TargetMode="External"/><Relationship Id="rId26" Type="http://schemas.openxmlformats.org/officeDocument/2006/relationships/hyperlink" Target="https://podminky.urs.cz/item/CS_URS_2025_01/359901111" TargetMode="External"/><Relationship Id="rId39" Type="http://schemas.openxmlformats.org/officeDocument/2006/relationships/drawing" Target="../drawings/drawing6.xml"/><Relationship Id="rId21" Type="http://schemas.openxmlformats.org/officeDocument/2006/relationships/hyperlink" Target="https://podminky.urs.cz/item/CS_URS_2025_01/181411121" TargetMode="External"/><Relationship Id="rId34" Type="http://schemas.openxmlformats.org/officeDocument/2006/relationships/hyperlink" Target="https://podminky.urs.cz/item/CS_URS_2025_01/899721111" TargetMode="External"/><Relationship Id="rId7" Type="http://schemas.openxmlformats.org/officeDocument/2006/relationships/hyperlink" Target="https://podminky.urs.cz/item/CS_URS_2025_01/132554201" TargetMode="External"/><Relationship Id="rId12" Type="http://schemas.openxmlformats.org/officeDocument/2006/relationships/hyperlink" Target="https://podminky.urs.cz/item/CS_URS_2025_01/162751157" TargetMode="External"/><Relationship Id="rId17" Type="http://schemas.openxmlformats.org/officeDocument/2006/relationships/hyperlink" Target="https://podminky.urs.cz/item/CS_URS_2025_01/174151101" TargetMode="External"/><Relationship Id="rId25" Type="http://schemas.openxmlformats.org/officeDocument/2006/relationships/hyperlink" Target="https://podminky.urs.cz/item/CS_URS_2025_01/212752101" TargetMode="External"/><Relationship Id="rId33" Type="http://schemas.openxmlformats.org/officeDocument/2006/relationships/hyperlink" Target="https://podminky.urs.cz/item/CS_URS_2025_01/892372111" TargetMode="External"/><Relationship Id="rId38" Type="http://schemas.openxmlformats.org/officeDocument/2006/relationships/hyperlink" Target="https://podminky.urs.cz/item/CS_URS_2025_01/998276126" TargetMode="External"/><Relationship Id="rId2" Type="http://schemas.openxmlformats.org/officeDocument/2006/relationships/hyperlink" Target="https://podminky.urs.cz/item/CS_URS_2025_01/115101201" TargetMode="External"/><Relationship Id="rId16" Type="http://schemas.openxmlformats.org/officeDocument/2006/relationships/hyperlink" Target="https://podminky.urs.cz/item/CS_URS_2025_01/171251201" TargetMode="External"/><Relationship Id="rId20" Type="http://schemas.openxmlformats.org/officeDocument/2006/relationships/hyperlink" Target="https://podminky.urs.cz/item/CS_URS_2025_01/181351003" TargetMode="External"/><Relationship Id="rId29" Type="http://schemas.openxmlformats.org/officeDocument/2006/relationships/hyperlink" Target="https://podminky.urs.cz/item/CS_URS_2025_01/871224201" TargetMode="External"/><Relationship Id="rId1" Type="http://schemas.openxmlformats.org/officeDocument/2006/relationships/hyperlink" Target="https://podminky.urs.cz/item/CS_URS_2025_01/111301111" TargetMode="External"/><Relationship Id="rId6" Type="http://schemas.openxmlformats.org/officeDocument/2006/relationships/hyperlink" Target="https://podminky.urs.cz/item/CS_URS_2025_01/132454201" TargetMode="External"/><Relationship Id="rId11" Type="http://schemas.openxmlformats.org/officeDocument/2006/relationships/hyperlink" Target="https://podminky.urs.cz/item/CS_URS_2025_01/162451106" TargetMode="External"/><Relationship Id="rId24" Type="http://schemas.openxmlformats.org/officeDocument/2006/relationships/hyperlink" Target="https://podminky.urs.cz/item/CS_URS_2025_01/185851129" TargetMode="External"/><Relationship Id="rId32" Type="http://schemas.openxmlformats.org/officeDocument/2006/relationships/hyperlink" Target="https://podminky.urs.cz/item/CS_URS_2025_01/892241111" TargetMode="External"/><Relationship Id="rId37" Type="http://schemas.openxmlformats.org/officeDocument/2006/relationships/hyperlink" Target="https://podminky.urs.cz/item/CS_URS_2025_01/998276101" TargetMode="External"/><Relationship Id="rId5" Type="http://schemas.openxmlformats.org/officeDocument/2006/relationships/hyperlink" Target="https://podminky.urs.cz/item/CS_URS_2025_01/132254201" TargetMode="External"/><Relationship Id="rId15" Type="http://schemas.openxmlformats.org/officeDocument/2006/relationships/hyperlink" Target="https://podminky.urs.cz/item/CS_URS_2025_01/171201231" TargetMode="External"/><Relationship Id="rId23" Type="http://schemas.openxmlformats.org/officeDocument/2006/relationships/hyperlink" Target="https://podminky.urs.cz/item/CS_URS_2025_01/185851121" TargetMode="External"/><Relationship Id="rId28" Type="http://schemas.openxmlformats.org/officeDocument/2006/relationships/hyperlink" Target="https://podminky.urs.cz/item/CS_URS_2025_01/451572111" TargetMode="External"/><Relationship Id="rId36" Type="http://schemas.openxmlformats.org/officeDocument/2006/relationships/hyperlink" Target="https://podminky.urs.cz/item/CS_URS_2025_01/977151123" TargetMode="External"/><Relationship Id="rId10" Type="http://schemas.openxmlformats.org/officeDocument/2006/relationships/hyperlink" Target="https://podminky.urs.cz/item/CS_URS_2025_01/151811231" TargetMode="External"/><Relationship Id="rId19" Type="http://schemas.openxmlformats.org/officeDocument/2006/relationships/hyperlink" Target="https://podminky.urs.cz/item/CS_URS_2025_01/175151101" TargetMode="External"/><Relationship Id="rId31" Type="http://schemas.openxmlformats.org/officeDocument/2006/relationships/hyperlink" Target="https://podminky.urs.cz/item/CS_URS_2025_01/877215310" TargetMode="External"/><Relationship Id="rId4" Type="http://schemas.openxmlformats.org/officeDocument/2006/relationships/hyperlink" Target="https://podminky.urs.cz/item/CS_URS_2025_01/121151103" TargetMode="External"/><Relationship Id="rId9" Type="http://schemas.openxmlformats.org/officeDocument/2006/relationships/hyperlink" Target="https://podminky.urs.cz/item/CS_URS_2025_01/151811131" TargetMode="External"/><Relationship Id="rId14" Type="http://schemas.openxmlformats.org/officeDocument/2006/relationships/hyperlink" Target="https://podminky.urs.cz/item/CS_URS_2025_01/167151101" TargetMode="External"/><Relationship Id="rId22" Type="http://schemas.openxmlformats.org/officeDocument/2006/relationships/hyperlink" Target="https://podminky.urs.cz/item/CS_URS_2025_01/185804312" TargetMode="External"/><Relationship Id="rId27" Type="http://schemas.openxmlformats.org/officeDocument/2006/relationships/hyperlink" Target="https://podminky.urs.cz/item/CS_URS_2025_01/359901211" TargetMode="External"/><Relationship Id="rId30" Type="http://schemas.openxmlformats.org/officeDocument/2006/relationships/hyperlink" Target="https://podminky.urs.cz/item/CS_URS_2025_01/877215318" TargetMode="External"/><Relationship Id="rId35" Type="http://schemas.openxmlformats.org/officeDocument/2006/relationships/hyperlink" Target="https://podminky.urs.cz/item/CS_URS_2025_01/899722113" TargetMode="External"/><Relationship Id="rId8" Type="http://schemas.openxmlformats.org/officeDocument/2006/relationships/hyperlink" Target="https://podminky.urs.cz/item/CS_URS_2025_01/139001101" TargetMode="External"/><Relationship Id="rId3" Type="http://schemas.openxmlformats.org/officeDocument/2006/relationships/hyperlink" Target="https://podminky.urs.cz/item/CS_URS_2025_01/11510130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52353112" TargetMode="External"/><Relationship Id="rId13" Type="http://schemas.openxmlformats.org/officeDocument/2006/relationships/hyperlink" Target="https://podminky.urs.cz/item/CS_URS_2025_01/977151123" TargetMode="External"/><Relationship Id="rId18" Type="http://schemas.openxmlformats.org/officeDocument/2006/relationships/hyperlink" Target="https://podminky.urs.cz/item/CS_URS_2025_01/985311118" TargetMode="External"/><Relationship Id="rId26" Type="http://schemas.openxmlformats.org/officeDocument/2006/relationships/hyperlink" Target="https://podminky.urs.cz/item/CS_URS_2025_01/997013631" TargetMode="External"/><Relationship Id="rId3" Type="http://schemas.openxmlformats.org/officeDocument/2006/relationships/hyperlink" Target="https://podminky.urs.cz/item/CS_URS_2025_01/275313711" TargetMode="External"/><Relationship Id="rId21" Type="http://schemas.openxmlformats.org/officeDocument/2006/relationships/hyperlink" Target="https://podminky.urs.cz/item/CS_URS_2025_01/997013211" TargetMode="External"/><Relationship Id="rId7" Type="http://schemas.openxmlformats.org/officeDocument/2006/relationships/hyperlink" Target="https://podminky.urs.cz/item/CS_URS_2025_01/452353111" TargetMode="External"/><Relationship Id="rId12" Type="http://schemas.openxmlformats.org/officeDocument/2006/relationships/hyperlink" Target="https://podminky.urs.cz/item/CS_URS_2025_01/965042141" TargetMode="External"/><Relationship Id="rId17" Type="http://schemas.openxmlformats.org/officeDocument/2006/relationships/hyperlink" Target="https://podminky.urs.cz/item/CS_URS_2025_01/985311112" TargetMode="External"/><Relationship Id="rId25" Type="http://schemas.openxmlformats.org/officeDocument/2006/relationships/hyperlink" Target="https://podminky.urs.cz/item/CS_URS_2025_01/997013602" TargetMode="External"/><Relationship Id="rId2" Type="http://schemas.openxmlformats.org/officeDocument/2006/relationships/hyperlink" Target="https://podminky.urs.cz/item/CS_URS_2025_01/273313611" TargetMode="External"/><Relationship Id="rId16" Type="http://schemas.openxmlformats.org/officeDocument/2006/relationships/hyperlink" Target="https://podminky.urs.cz/item/CS_URS_2025_01/985131111" TargetMode="External"/><Relationship Id="rId20" Type="http://schemas.openxmlformats.org/officeDocument/2006/relationships/hyperlink" Target="https://podminky.urs.cz/item/CS_URS_2025_01/985323111" TargetMode="External"/><Relationship Id="rId29" Type="http://schemas.openxmlformats.org/officeDocument/2006/relationships/hyperlink" Target="https://podminky.urs.cz/item/CS_URS_2025_01/767161814" TargetMode="External"/><Relationship Id="rId1" Type="http://schemas.openxmlformats.org/officeDocument/2006/relationships/hyperlink" Target="https://podminky.urs.cz/item/CS_URS_2025_01/273313511" TargetMode="External"/><Relationship Id="rId6" Type="http://schemas.openxmlformats.org/officeDocument/2006/relationships/hyperlink" Target="https://podminky.urs.cz/item/CS_URS_2025_01/452313151" TargetMode="External"/><Relationship Id="rId11" Type="http://schemas.openxmlformats.org/officeDocument/2006/relationships/hyperlink" Target="https://podminky.urs.cz/item/CS_URS_2025_01/962051116" TargetMode="External"/><Relationship Id="rId24" Type="http://schemas.openxmlformats.org/officeDocument/2006/relationships/hyperlink" Target="https://podminky.urs.cz/item/CS_URS_2025_01/997013601" TargetMode="External"/><Relationship Id="rId32" Type="http://schemas.openxmlformats.org/officeDocument/2006/relationships/drawing" Target="../drawings/drawing7.xml"/><Relationship Id="rId5" Type="http://schemas.openxmlformats.org/officeDocument/2006/relationships/hyperlink" Target="https://podminky.urs.cz/item/CS_URS_2025_01/275351122" TargetMode="External"/><Relationship Id="rId15" Type="http://schemas.openxmlformats.org/officeDocument/2006/relationships/hyperlink" Target="https://podminky.urs.cz/item/CS_URS_2025_01/978013191" TargetMode="External"/><Relationship Id="rId23" Type="http://schemas.openxmlformats.org/officeDocument/2006/relationships/hyperlink" Target="https://podminky.urs.cz/item/CS_URS_2025_01/997013509" TargetMode="External"/><Relationship Id="rId28" Type="http://schemas.openxmlformats.org/officeDocument/2006/relationships/hyperlink" Target="https://podminky.urs.cz/item/CS_URS_2025_01/766660411" TargetMode="External"/><Relationship Id="rId10" Type="http://schemas.openxmlformats.org/officeDocument/2006/relationships/hyperlink" Target="https://podminky.urs.cz/item/CS_URS_2025_01/953334212" TargetMode="External"/><Relationship Id="rId19" Type="http://schemas.openxmlformats.org/officeDocument/2006/relationships/hyperlink" Target="https://podminky.urs.cz/item/CS_URS_2025_01/985321111" TargetMode="External"/><Relationship Id="rId31" Type="http://schemas.openxmlformats.org/officeDocument/2006/relationships/hyperlink" Target="https://podminky.urs.cz/item/CS_URS_2025_01/767691822" TargetMode="External"/><Relationship Id="rId4" Type="http://schemas.openxmlformats.org/officeDocument/2006/relationships/hyperlink" Target="https://podminky.urs.cz/item/CS_URS_2025_01/275351121" TargetMode="External"/><Relationship Id="rId9" Type="http://schemas.openxmlformats.org/officeDocument/2006/relationships/hyperlink" Target="https://podminky.urs.cz/item/CS_URS_2025_01/952901114" TargetMode="External"/><Relationship Id="rId14" Type="http://schemas.openxmlformats.org/officeDocument/2006/relationships/hyperlink" Target="https://podminky.urs.cz/item/CS_URS_2025_01/977151126" TargetMode="External"/><Relationship Id="rId22" Type="http://schemas.openxmlformats.org/officeDocument/2006/relationships/hyperlink" Target="https://podminky.urs.cz/item/CS_URS_2025_01/997013501" TargetMode="External"/><Relationship Id="rId27" Type="http://schemas.openxmlformats.org/officeDocument/2006/relationships/hyperlink" Target="https://podminky.urs.cz/item/CS_URS_2025_01/998011008" TargetMode="External"/><Relationship Id="rId30" Type="http://schemas.openxmlformats.org/officeDocument/2006/relationships/hyperlink" Target="https://podminky.urs.cz/item/CS_URS_2025_01/76764180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5"/>
  <sheetViews>
    <sheetView showGridLines="0" tabSelected="1" topLeftCell="A46" workbookViewId="0">
      <selection activeCell="J62" sqref="J62:AF62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hidden="1" customWidth="1"/>
    <col min="71" max="91" width="9.285156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" customHeight="1">
      <c r="AR2" s="301" t="s">
        <v>6</v>
      </c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S2" s="18" t="s">
        <v>7</v>
      </c>
      <c r="BT2" s="18" t="s">
        <v>8</v>
      </c>
    </row>
    <row r="3" spans="1:74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pans="1:74" ht="24.9" customHeight="1">
      <c r="B4" s="21"/>
      <c r="D4" s="22" t="s">
        <v>10</v>
      </c>
      <c r="AR4" s="21"/>
      <c r="AS4" s="23" t="s">
        <v>11</v>
      </c>
      <c r="BE4" s="24" t="s">
        <v>12</v>
      </c>
      <c r="BS4" s="18" t="s">
        <v>13</v>
      </c>
    </row>
    <row r="5" spans="1:74" ht="12" customHeight="1">
      <c r="B5" s="21"/>
      <c r="D5" s="25" t="s">
        <v>14</v>
      </c>
      <c r="K5" s="315" t="s">
        <v>15</v>
      </c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R5" s="21"/>
      <c r="BE5" s="312" t="s">
        <v>16</v>
      </c>
      <c r="BS5" s="18" t="s">
        <v>7</v>
      </c>
    </row>
    <row r="6" spans="1:74" ht="36.9" customHeight="1">
      <c r="B6" s="21"/>
      <c r="D6" s="27" t="s">
        <v>17</v>
      </c>
      <c r="K6" s="316" t="s">
        <v>18</v>
      </c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R6" s="21"/>
      <c r="BE6" s="313"/>
      <c r="BS6" s="18" t="s">
        <v>7</v>
      </c>
    </row>
    <row r="7" spans="1:74" ht="12" customHeight="1">
      <c r="B7" s="21"/>
      <c r="D7" s="28" t="s">
        <v>19</v>
      </c>
      <c r="K7" s="26" t="s">
        <v>3</v>
      </c>
      <c r="AK7" s="28" t="s">
        <v>20</v>
      </c>
      <c r="AN7" s="26" t="s">
        <v>3</v>
      </c>
      <c r="AR7" s="21"/>
      <c r="BE7" s="313"/>
      <c r="BS7" s="18" t="s">
        <v>7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313"/>
      <c r="BS8" s="18" t="s">
        <v>7</v>
      </c>
    </row>
    <row r="9" spans="1:74" ht="14.4" customHeight="1">
      <c r="B9" s="21"/>
      <c r="AR9" s="21"/>
      <c r="BE9" s="313"/>
      <c r="BS9" s="18" t="s">
        <v>7</v>
      </c>
    </row>
    <row r="10" spans="1:74" ht="12" customHeight="1">
      <c r="B10" s="21"/>
      <c r="D10" s="28" t="s">
        <v>25</v>
      </c>
      <c r="AK10" s="28" t="s">
        <v>26</v>
      </c>
      <c r="AN10" s="26" t="s">
        <v>27</v>
      </c>
      <c r="AR10" s="21"/>
      <c r="BE10" s="313"/>
      <c r="BS10" s="18" t="s">
        <v>7</v>
      </c>
    </row>
    <row r="11" spans="1:74" ht="18.45" customHeight="1">
      <c r="B11" s="21"/>
      <c r="E11" s="26" t="s">
        <v>28</v>
      </c>
      <c r="AK11" s="28" t="s">
        <v>29</v>
      </c>
      <c r="AN11" s="26" t="s">
        <v>3</v>
      </c>
      <c r="AR11" s="21"/>
      <c r="BE11" s="313"/>
      <c r="BS11" s="18" t="s">
        <v>7</v>
      </c>
    </row>
    <row r="12" spans="1:74" ht="6.9" customHeight="1">
      <c r="B12" s="21"/>
      <c r="AR12" s="21"/>
      <c r="BE12" s="313"/>
      <c r="BS12" s="18" t="s">
        <v>7</v>
      </c>
    </row>
    <row r="13" spans="1:74" ht="12" customHeight="1">
      <c r="B13" s="21"/>
      <c r="D13" s="28" t="s">
        <v>30</v>
      </c>
      <c r="AK13" s="28" t="s">
        <v>26</v>
      </c>
      <c r="AN13" s="30" t="s">
        <v>31</v>
      </c>
      <c r="AR13" s="21"/>
      <c r="BE13" s="313"/>
      <c r="BS13" s="18" t="s">
        <v>7</v>
      </c>
    </row>
    <row r="14" spans="1:74" ht="13.2">
      <c r="B14" s="21"/>
      <c r="E14" s="317" t="s">
        <v>31</v>
      </c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28" t="s">
        <v>29</v>
      </c>
      <c r="AN14" s="30" t="s">
        <v>31</v>
      </c>
      <c r="AR14" s="21"/>
      <c r="BE14" s="313"/>
      <c r="BS14" s="18" t="s">
        <v>7</v>
      </c>
    </row>
    <row r="15" spans="1:74" ht="6.9" customHeight="1">
      <c r="B15" s="21"/>
      <c r="AR15" s="21"/>
      <c r="BE15" s="313"/>
      <c r="BS15" s="18" t="s">
        <v>4</v>
      </c>
    </row>
    <row r="16" spans="1:74" ht="12" customHeight="1">
      <c r="B16" s="21"/>
      <c r="D16" s="28" t="s">
        <v>32</v>
      </c>
      <c r="AK16" s="28" t="s">
        <v>26</v>
      </c>
      <c r="AN16" s="26" t="s">
        <v>33</v>
      </c>
      <c r="AR16" s="21"/>
      <c r="BE16" s="313"/>
      <c r="BS16" s="18" t="s">
        <v>4</v>
      </c>
    </row>
    <row r="17" spans="2:71" ht="18.45" customHeight="1">
      <c r="B17" s="21"/>
      <c r="E17" s="26" t="s">
        <v>34</v>
      </c>
      <c r="AK17" s="28" t="s">
        <v>29</v>
      </c>
      <c r="AN17" s="26" t="s">
        <v>3</v>
      </c>
      <c r="AR17" s="21"/>
      <c r="BE17" s="313"/>
      <c r="BS17" s="18" t="s">
        <v>35</v>
      </c>
    </row>
    <row r="18" spans="2:71" ht="6.9" customHeight="1">
      <c r="B18" s="21"/>
      <c r="AR18" s="21"/>
      <c r="BE18" s="313"/>
      <c r="BS18" s="18" t="s">
        <v>7</v>
      </c>
    </row>
    <row r="19" spans="2:71" ht="12" customHeight="1">
      <c r="B19" s="21"/>
      <c r="D19" s="28" t="s">
        <v>36</v>
      </c>
      <c r="AK19" s="28" t="s">
        <v>26</v>
      </c>
      <c r="AN19" s="26" t="s">
        <v>3</v>
      </c>
      <c r="AR19" s="21"/>
      <c r="BE19" s="313"/>
      <c r="BS19" s="18" t="s">
        <v>7</v>
      </c>
    </row>
    <row r="20" spans="2:71" ht="18.45" customHeight="1">
      <c r="B20" s="21"/>
      <c r="E20" s="26" t="s">
        <v>37</v>
      </c>
      <c r="AK20" s="28" t="s">
        <v>29</v>
      </c>
      <c r="AN20" s="26" t="s">
        <v>3</v>
      </c>
      <c r="AR20" s="21"/>
      <c r="BE20" s="313"/>
      <c r="BS20" s="18" t="s">
        <v>4</v>
      </c>
    </row>
    <row r="21" spans="2:71" ht="6.9" customHeight="1">
      <c r="B21" s="21"/>
      <c r="AR21" s="21"/>
      <c r="BE21" s="313"/>
    </row>
    <row r="22" spans="2:71" ht="12" customHeight="1">
      <c r="B22" s="21"/>
      <c r="D22" s="28" t="s">
        <v>38</v>
      </c>
      <c r="AR22" s="21"/>
      <c r="BE22" s="313"/>
    </row>
    <row r="23" spans="2:71" ht="47.25" customHeight="1">
      <c r="B23" s="21"/>
      <c r="E23" s="319" t="s">
        <v>39</v>
      </c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19"/>
      <c r="AR23" s="21"/>
      <c r="BE23" s="313"/>
    </row>
    <row r="24" spans="2:71" ht="6.9" customHeight="1">
      <c r="B24" s="21"/>
      <c r="AR24" s="21"/>
      <c r="BE24" s="313"/>
    </row>
    <row r="25" spans="2:71" ht="6.9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13"/>
    </row>
    <row r="26" spans="2:71" s="1" customFormat="1" ht="25.95" customHeight="1">
      <c r="B26" s="33"/>
      <c r="D26" s="34" t="s">
        <v>40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20">
        <f>ROUND(AG54,2)</f>
        <v>0</v>
      </c>
      <c r="AL26" s="321"/>
      <c r="AM26" s="321"/>
      <c r="AN26" s="321"/>
      <c r="AO26" s="321"/>
      <c r="AR26" s="33"/>
      <c r="BE26" s="313"/>
    </row>
    <row r="27" spans="2:71" s="1" customFormat="1" ht="6.9" customHeight="1">
      <c r="B27" s="33"/>
      <c r="AR27" s="33"/>
      <c r="BE27" s="313"/>
    </row>
    <row r="28" spans="2:71" s="1" customFormat="1" ht="13.2">
      <c r="B28" s="33"/>
      <c r="L28" s="322" t="s">
        <v>41</v>
      </c>
      <c r="M28" s="322"/>
      <c r="N28" s="322"/>
      <c r="O28" s="322"/>
      <c r="P28" s="322"/>
      <c r="W28" s="322" t="s">
        <v>42</v>
      </c>
      <c r="X28" s="322"/>
      <c r="Y28" s="322"/>
      <c r="Z28" s="322"/>
      <c r="AA28" s="322"/>
      <c r="AB28" s="322"/>
      <c r="AC28" s="322"/>
      <c r="AD28" s="322"/>
      <c r="AE28" s="322"/>
      <c r="AK28" s="322" t="s">
        <v>43</v>
      </c>
      <c r="AL28" s="322"/>
      <c r="AM28" s="322"/>
      <c r="AN28" s="322"/>
      <c r="AO28" s="322"/>
      <c r="AR28" s="33"/>
      <c r="BE28" s="313"/>
    </row>
    <row r="29" spans="2:71" s="2" customFormat="1" ht="14.4" customHeight="1">
      <c r="B29" s="37"/>
      <c r="D29" s="28" t="s">
        <v>44</v>
      </c>
      <c r="F29" s="28" t="s">
        <v>45</v>
      </c>
      <c r="L29" s="323">
        <v>0.21</v>
      </c>
      <c r="M29" s="295"/>
      <c r="N29" s="295"/>
      <c r="O29" s="295"/>
      <c r="P29" s="295"/>
      <c r="W29" s="294">
        <f>ROUND(AZ54, 2)</f>
        <v>0</v>
      </c>
      <c r="X29" s="295"/>
      <c r="Y29" s="295"/>
      <c r="Z29" s="295"/>
      <c r="AA29" s="295"/>
      <c r="AB29" s="295"/>
      <c r="AC29" s="295"/>
      <c r="AD29" s="295"/>
      <c r="AE29" s="295"/>
      <c r="AK29" s="294">
        <f>ROUND(AV54, 2)</f>
        <v>0</v>
      </c>
      <c r="AL29" s="295"/>
      <c r="AM29" s="295"/>
      <c r="AN29" s="295"/>
      <c r="AO29" s="295"/>
      <c r="AR29" s="37"/>
      <c r="BE29" s="314"/>
    </row>
    <row r="30" spans="2:71" s="2" customFormat="1" ht="14.4" customHeight="1">
      <c r="B30" s="37"/>
      <c r="F30" s="28" t="s">
        <v>46</v>
      </c>
      <c r="L30" s="323">
        <v>0.12</v>
      </c>
      <c r="M30" s="295"/>
      <c r="N30" s="295"/>
      <c r="O30" s="295"/>
      <c r="P30" s="295"/>
      <c r="W30" s="294">
        <f>ROUND(BA54, 2)</f>
        <v>0</v>
      </c>
      <c r="X30" s="295"/>
      <c r="Y30" s="295"/>
      <c r="Z30" s="295"/>
      <c r="AA30" s="295"/>
      <c r="AB30" s="295"/>
      <c r="AC30" s="295"/>
      <c r="AD30" s="295"/>
      <c r="AE30" s="295"/>
      <c r="AK30" s="294">
        <f>ROUND(AW54, 2)</f>
        <v>0</v>
      </c>
      <c r="AL30" s="295"/>
      <c r="AM30" s="295"/>
      <c r="AN30" s="295"/>
      <c r="AO30" s="295"/>
      <c r="AR30" s="37"/>
      <c r="BE30" s="314"/>
    </row>
    <row r="31" spans="2:71" s="2" customFormat="1" ht="14.4" hidden="1" customHeight="1">
      <c r="B31" s="37"/>
      <c r="F31" s="28" t="s">
        <v>47</v>
      </c>
      <c r="L31" s="323">
        <v>0.21</v>
      </c>
      <c r="M31" s="295"/>
      <c r="N31" s="295"/>
      <c r="O31" s="295"/>
      <c r="P31" s="295"/>
      <c r="W31" s="294">
        <f>ROUND(BB54, 2)</f>
        <v>0</v>
      </c>
      <c r="X31" s="295"/>
      <c r="Y31" s="295"/>
      <c r="Z31" s="295"/>
      <c r="AA31" s="295"/>
      <c r="AB31" s="295"/>
      <c r="AC31" s="295"/>
      <c r="AD31" s="295"/>
      <c r="AE31" s="295"/>
      <c r="AK31" s="294">
        <v>0</v>
      </c>
      <c r="AL31" s="295"/>
      <c r="AM31" s="295"/>
      <c r="AN31" s="295"/>
      <c r="AO31" s="295"/>
      <c r="AR31" s="37"/>
      <c r="BE31" s="314"/>
    </row>
    <row r="32" spans="2:71" s="2" customFormat="1" ht="14.4" hidden="1" customHeight="1">
      <c r="B32" s="37"/>
      <c r="F32" s="28" t="s">
        <v>48</v>
      </c>
      <c r="L32" s="323">
        <v>0.12</v>
      </c>
      <c r="M32" s="295"/>
      <c r="N32" s="295"/>
      <c r="O32" s="295"/>
      <c r="P32" s="295"/>
      <c r="W32" s="294">
        <f>ROUND(BC54, 2)</f>
        <v>0</v>
      </c>
      <c r="X32" s="295"/>
      <c r="Y32" s="295"/>
      <c r="Z32" s="295"/>
      <c r="AA32" s="295"/>
      <c r="AB32" s="295"/>
      <c r="AC32" s="295"/>
      <c r="AD32" s="295"/>
      <c r="AE32" s="295"/>
      <c r="AK32" s="294">
        <v>0</v>
      </c>
      <c r="AL32" s="295"/>
      <c r="AM32" s="295"/>
      <c r="AN32" s="295"/>
      <c r="AO32" s="295"/>
      <c r="AR32" s="37"/>
      <c r="BE32" s="314"/>
    </row>
    <row r="33" spans="2:44" s="2" customFormat="1" ht="14.4" hidden="1" customHeight="1">
      <c r="B33" s="37"/>
      <c r="F33" s="28" t="s">
        <v>49</v>
      </c>
      <c r="L33" s="323">
        <v>0</v>
      </c>
      <c r="M33" s="295"/>
      <c r="N33" s="295"/>
      <c r="O33" s="295"/>
      <c r="P33" s="295"/>
      <c r="W33" s="294">
        <f>ROUND(BD54, 2)</f>
        <v>0</v>
      </c>
      <c r="X33" s="295"/>
      <c r="Y33" s="295"/>
      <c r="Z33" s="295"/>
      <c r="AA33" s="295"/>
      <c r="AB33" s="295"/>
      <c r="AC33" s="295"/>
      <c r="AD33" s="295"/>
      <c r="AE33" s="295"/>
      <c r="AK33" s="294">
        <v>0</v>
      </c>
      <c r="AL33" s="295"/>
      <c r="AM33" s="295"/>
      <c r="AN33" s="295"/>
      <c r="AO33" s="295"/>
      <c r="AR33" s="37"/>
    </row>
    <row r="34" spans="2:44" s="1" customFormat="1" ht="6.9" customHeight="1">
      <c r="B34" s="33"/>
      <c r="AR34" s="33"/>
    </row>
    <row r="35" spans="2:44" s="1" customFormat="1" ht="25.95" customHeight="1">
      <c r="B35" s="33"/>
      <c r="C35" s="38"/>
      <c r="D35" s="39" t="s">
        <v>50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51</v>
      </c>
      <c r="U35" s="40"/>
      <c r="V35" s="40"/>
      <c r="W35" s="40"/>
      <c r="X35" s="299" t="s">
        <v>52</v>
      </c>
      <c r="Y35" s="297"/>
      <c r="Z35" s="297"/>
      <c r="AA35" s="297"/>
      <c r="AB35" s="297"/>
      <c r="AC35" s="40"/>
      <c r="AD35" s="40"/>
      <c r="AE35" s="40"/>
      <c r="AF35" s="40"/>
      <c r="AG35" s="40"/>
      <c r="AH35" s="40"/>
      <c r="AI35" s="40"/>
      <c r="AJ35" s="40"/>
      <c r="AK35" s="296">
        <f>SUM(AK26:AK33)</f>
        <v>0</v>
      </c>
      <c r="AL35" s="297"/>
      <c r="AM35" s="297"/>
      <c r="AN35" s="297"/>
      <c r="AO35" s="298"/>
      <c r="AP35" s="38"/>
      <c r="AQ35" s="38"/>
      <c r="AR35" s="33"/>
    </row>
    <row r="36" spans="2:44" s="1" customFormat="1" ht="6.9" customHeight="1">
      <c r="B36" s="33"/>
      <c r="AR36" s="33"/>
    </row>
    <row r="37" spans="2:44" s="1" customFormat="1" ht="6.9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" customHeight="1">
      <c r="B42" s="33"/>
      <c r="C42" s="22" t="s">
        <v>53</v>
      </c>
      <c r="AR42" s="33"/>
    </row>
    <row r="43" spans="2:44" s="1" customFormat="1" ht="6.9" customHeight="1">
      <c r="B43" s="33"/>
      <c r="AR43" s="33"/>
    </row>
    <row r="44" spans="2:44" s="3" customFormat="1" ht="12" customHeight="1">
      <c r="B44" s="46"/>
      <c r="C44" s="28" t="s">
        <v>14</v>
      </c>
      <c r="L44" s="3" t="str">
        <f>K5</f>
        <v>5357/002</v>
      </c>
      <c r="AR44" s="46"/>
    </row>
    <row r="45" spans="2:44" s="4" customFormat="1" ht="36.9" customHeight="1">
      <c r="B45" s="47"/>
      <c r="C45" s="48" t="s">
        <v>17</v>
      </c>
      <c r="L45" s="328" t="str">
        <f>K6</f>
        <v>ATS NA DOLÁCH A OPTIMALIZAČNÍ OPATŘENÍ NA VODOVODNÍ SÍTI V OBCI MUKAŘOV</v>
      </c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R45" s="47"/>
    </row>
    <row r="46" spans="2:44" s="1" customFormat="1" ht="6.9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Mukařov u Říčan</v>
      </c>
      <c r="AI47" s="28" t="s">
        <v>23</v>
      </c>
      <c r="AM47" s="311" t="str">
        <f>IF(AN8= "","",AN8)</f>
        <v>28. 3. 2025</v>
      </c>
      <c r="AN47" s="311"/>
      <c r="AR47" s="33"/>
    </row>
    <row r="48" spans="2:44" s="1" customFormat="1" ht="6.9" customHeight="1">
      <c r="B48" s="33"/>
      <c r="AR48" s="33"/>
    </row>
    <row r="49" spans="1:91" s="1" customFormat="1" ht="25.65" customHeight="1">
      <c r="B49" s="33"/>
      <c r="C49" s="28" t="s">
        <v>25</v>
      </c>
      <c r="L49" s="3" t="str">
        <f>IF(E11= "","",E11)</f>
        <v>Obec Mukařov</v>
      </c>
      <c r="AI49" s="28" t="s">
        <v>32</v>
      </c>
      <c r="AM49" s="309" t="str">
        <f>IF(E17="","",E17)</f>
        <v>Vodohospodářský rozvoj a výstavba a.s. Praha</v>
      </c>
      <c r="AN49" s="310"/>
      <c r="AO49" s="310"/>
      <c r="AP49" s="310"/>
      <c r="AR49" s="33"/>
      <c r="AS49" s="288" t="s">
        <v>54</v>
      </c>
      <c r="AT49" s="289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15" customHeight="1">
      <c r="B50" s="33"/>
      <c r="C50" s="28" t="s">
        <v>30</v>
      </c>
      <c r="L50" s="3" t="str">
        <f>IF(E14= "Vyplň údaj","",E14)</f>
        <v/>
      </c>
      <c r="AI50" s="28" t="s">
        <v>36</v>
      </c>
      <c r="AM50" s="309" t="str">
        <f>IF(E20="","",E20)</f>
        <v>M. Morská</v>
      </c>
      <c r="AN50" s="310"/>
      <c r="AO50" s="310"/>
      <c r="AP50" s="310"/>
      <c r="AR50" s="33"/>
      <c r="AS50" s="290"/>
      <c r="AT50" s="291"/>
      <c r="BD50" s="54"/>
    </row>
    <row r="51" spans="1:91" s="1" customFormat="1" ht="10.8" customHeight="1">
      <c r="B51" s="33"/>
      <c r="AR51" s="33"/>
      <c r="AS51" s="290"/>
      <c r="AT51" s="291"/>
      <c r="BD51" s="54"/>
    </row>
    <row r="52" spans="1:91" s="1" customFormat="1" ht="29.25" customHeight="1">
      <c r="B52" s="33"/>
      <c r="C52" s="330" t="s">
        <v>55</v>
      </c>
      <c r="D52" s="308"/>
      <c r="E52" s="308"/>
      <c r="F52" s="308"/>
      <c r="G52" s="308"/>
      <c r="H52" s="55"/>
      <c r="I52" s="326" t="s">
        <v>56</v>
      </c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7" t="s">
        <v>57</v>
      </c>
      <c r="AH52" s="308"/>
      <c r="AI52" s="308"/>
      <c r="AJ52" s="308"/>
      <c r="AK52" s="308"/>
      <c r="AL52" s="308"/>
      <c r="AM52" s="308"/>
      <c r="AN52" s="326" t="s">
        <v>58</v>
      </c>
      <c r="AO52" s="308"/>
      <c r="AP52" s="308"/>
      <c r="AQ52" s="56" t="s">
        <v>59</v>
      </c>
      <c r="AR52" s="33"/>
      <c r="AS52" s="57" t="s">
        <v>60</v>
      </c>
      <c r="AT52" s="58" t="s">
        <v>61</v>
      </c>
      <c r="AU52" s="58" t="s">
        <v>62</v>
      </c>
      <c r="AV52" s="58" t="s">
        <v>63</v>
      </c>
      <c r="AW52" s="58" t="s">
        <v>64</v>
      </c>
      <c r="AX52" s="58" t="s">
        <v>65</v>
      </c>
      <c r="AY52" s="58" t="s">
        <v>66</v>
      </c>
      <c r="AZ52" s="58" t="s">
        <v>67</v>
      </c>
      <c r="BA52" s="58" t="s">
        <v>68</v>
      </c>
      <c r="BB52" s="58" t="s">
        <v>69</v>
      </c>
      <c r="BC52" s="58" t="s">
        <v>70</v>
      </c>
      <c r="BD52" s="59" t="s">
        <v>71</v>
      </c>
    </row>
    <row r="53" spans="1:91" s="1" customFormat="1" ht="10.8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" customHeight="1">
      <c r="B54" s="61"/>
      <c r="C54" s="62" t="s">
        <v>72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27">
        <f>ROUND(AG55+SUM(AG56:AG57)+SUM(AG62:AG63),2)</f>
        <v>0</v>
      </c>
      <c r="AH54" s="327"/>
      <c r="AI54" s="327"/>
      <c r="AJ54" s="327"/>
      <c r="AK54" s="327"/>
      <c r="AL54" s="327"/>
      <c r="AM54" s="327"/>
      <c r="AN54" s="300">
        <f t="shared" ref="AN54:AN63" si="0">SUM(AG54,AT54)</f>
        <v>0</v>
      </c>
      <c r="AO54" s="300"/>
      <c r="AP54" s="300"/>
      <c r="AQ54" s="65" t="s">
        <v>3</v>
      </c>
      <c r="AR54" s="61"/>
      <c r="AS54" s="66">
        <f>ROUND(AS55+SUM(AS56:AS57)+SUM(AS62:AS63),2)</f>
        <v>0</v>
      </c>
      <c r="AT54" s="67">
        <f t="shared" ref="AT54:AT63" si="1">ROUND(SUM(AV54:AW54),2)</f>
        <v>0</v>
      </c>
      <c r="AU54" s="68">
        <f>ROUND(AU55+SUM(AU56:AU57)+SUM(AU62:AU63),5)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ROUND(AZ55+SUM(AZ56:AZ57)+SUM(AZ62:AZ63),2)</f>
        <v>0</v>
      </c>
      <c r="BA54" s="67">
        <f>ROUND(BA55+SUM(BA56:BA57)+SUM(BA62:BA63),2)</f>
        <v>0</v>
      </c>
      <c r="BB54" s="67">
        <f>ROUND(BB55+SUM(BB56:BB57)+SUM(BB62:BB63),2)</f>
        <v>0</v>
      </c>
      <c r="BC54" s="67">
        <f>ROUND(BC55+SUM(BC56:BC57)+SUM(BC62:BC63),2)</f>
        <v>0</v>
      </c>
      <c r="BD54" s="69">
        <f>ROUND(BD55+SUM(BD56:BD57)+SUM(BD62:BD63),2)</f>
        <v>0</v>
      </c>
      <c r="BS54" s="70" t="s">
        <v>73</v>
      </c>
      <c r="BT54" s="70" t="s">
        <v>74</v>
      </c>
      <c r="BU54" s="71" t="s">
        <v>75</v>
      </c>
      <c r="BV54" s="70" t="s">
        <v>76</v>
      </c>
      <c r="BW54" s="70" t="s">
        <v>5</v>
      </c>
      <c r="BX54" s="70" t="s">
        <v>77</v>
      </c>
      <c r="CL54" s="70" t="s">
        <v>3</v>
      </c>
    </row>
    <row r="55" spans="1:91" s="6" customFormat="1" ht="24.75" customHeight="1">
      <c r="A55" s="72" t="s">
        <v>78</v>
      </c>
      <c r="B55" s="73"/>
      <c r="C55" s="74"/>
      <c r="D55" s="324" t="s">
        <v>79</v>
      </c>
      <c r="E55" s="324"/>
      <c r="F55" s="324"/>
      <c r="G55" s="324"/>
      <c r="H55" s="324"/>
      <c r="I55" s="75"/>
      <c r="J55" s="324" t="s">
        <v>1951</v>
      </c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292">
        <f>'PS 02.1 - ATS NA DOLÁCH –...'!J30</f>
        <v>0</v>
      </c>
      <c r="AH55" s="293"/>
      <c r="AI55" s="293"/>
      <c r="AJ55" s="293"/>
      <c r="AK55" s="293"/>
      <c r="AL55" s="293"/>
      <c r="AM55" s="293"/>
      <c r="AN55" s="292">
        <f t="shared" si="0"/>
        <v>0</v>
      </c>
      <c r="AO55" s="293"/>
      <c r="AP55" s="293"/>
      <c r="AQ55" s="76" t="s">
        <v>80</v>
      </c>
      <c r="AR55" s="73"/>
      <c r="AS55" s="77">
        <v>0</v>
      </c>
      <c r="AT55" s="78">
        <f t="shared" si="1"/>
        <v>0</v>
      </c>
      <c r="AU55" s="79">
        <f>'PS 02.1 - ATS NA DOLÁCH –...'!P86</f>
        <v>0</v>
      </c>
      <c r="AV55" s="78">
        <f>'PS 02.1 - ATS NA DOLÁCH –...'!J33</f>
        <v>0</v>
      </c>
      <c r="AW55" s="78">
        <f>'PS 02.1 - ATS NA DOLÁCH –...'!J34</f>
        <v>0</v>
      </c>
      <c r="AX55" s="78">
        <f>'PS 02.1 - ATS NA DOLÁCH –...'!J35</f>
        <v>0</v>
      </c>
      <c r="AY55" s="78">
        <f>'PS 02.1 - ATS NA DOLÁCH –...'!J36</f>
        <v>0</v>
      </c>
      <c r="AZ55" s="78">
        <f>'PS 02.1 - ATS NA DOLÁCH –...'!F33</f>
        <v>0</v>
      </c>
      <c r="BA55" s="78">
        <f>'PS 02.1 - ATS NA DOLÁCH –...'!F34</f>
        <v>0</v>
      </c>
      <c r="BB55" s="78">
        <f>'PS 02.1 - ATS NA DOLÁCH –...'!F35</f>
        <v>0</v>
      </c>
      <c r="BC55" s="78">
        <f>'PS 02.1 - ATS NA DOLÁCH –...'!F36</f>
        <v>0</v>
      </c>
      <c r="BD55" s="80">
        <f>'PS 02.1 - ATS NA DOLÁCH –...'!F37</f>
        <v>0</v>
      </c>
      <c r="BT55" s="81" t="s">
        <v>81</v>
      </c>
      <c r="BV55" s="81" t="s">
        <v>76</v>
      </c>
      <c r="BW55" s="81" t="s">
        <v>82</v>
      </c>
      <c r="BX55" s="81" t="s">
        <v>5</v>
      </c>
      <c r="CL55" s="81" t="s">
        <v>3</v>
      </c>
      <c r="CM55" s="81" t="s">
        <v>83</v>
      </c>
    </row>
    <row r="56" spans="1:91" s="6" customFormat="1" ht="24.75" customHeight="1">
      <c r="A56" s="72" t="s">
        <v>78</v>
      </c>
      <c r="B56" s="73"/>
      <c r="C56" s="74"/>
      <c r="D56" s="324" t="s">
        <v>84</v>
      </c>
      <c r="E56" s="324"/>
      <c r="F56" s="324"/>
      <c r="G56" s="324"/>
      <c r="H56" s="324"/>
      <c r="I56" s="75"/>
      <c r="J56" s="324" t="s">
        <v>85</v>
      </c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292">
        <f>'PS 02.2 - ATS NA DOLÁCH -...'!J30</f>
        <v>0</v>
      </c>
      <c r="AH56" s="293"/>
      <c r="AI56" s="293"/>
      <c r="AJ56" s="293"/>
      <c r="AK56" s="293"/>
      <c r="AL56" s="293"/>
      <c r="AM56" s="293"/>
      <c r="AN56" s="292">
        <f t="shared" si="0"/>
        <v>0</v>
      </c>
      <c r="AO56" s="293"/>
      <c r="AP56" s="293"/>
      <c r="AQ56" s="76" t="s">
        <v>80</v>
      </c>
      <c r="AR56" s="73"/>
      <c r="AS56" s="77">
        <v>0</v>
      </c>
      <c r="AT56" s="78">
        <f t="shared" si="1"/>
        <v>0</v>
      </c>
      <c r="AU56" s="79">
        <f>'PS 02.2 - ATS NA DOLÁCH -...'!P87</f>
        <v>0</v>
      </c>
      <c r="AV56" s="78">
        <f>'PS 02.2 - ATS NA DOLÁCH -...'!J33</f>
        <v>0</v>
      </c>
      <c r="AW56" s="78">
        <f>'PS 02.2 - ATS NA DOLÁCH -...'!J34</f>
        <v>0</v>
      </c>
      <c r="AX56" s="78">
        <f>'PS 02.2 - ATS NA DOLÁCH -...'!J35</f>
        <v>0</v>
      </c>
      <c r="AY56" s="78">
        <f>'PS 02.2 - ATS NA DOLÁCH -...'!J36</f>
        <v>0</v>
      </c>
      <c r="AZ56" s="78">
        <f>'PS 02.2 - ATS NA DOLÁCH -...'!F33</f>
        <v>0</v>
      </c>
      <c r="BA56" s="78">
        <f>'PS 02.2 - ATS NA DOLÁCH -...'!F34</f>
        <v>0</v>
      </c>
      <c r="BB56" s="78">
        <f>'PS 02.2 - ATS NA DOLÁCH -...'!F35</f>
        <v>0</v>
      </c>
      <c r="BC56" s="78">
        <f>'PS 02.2 - ATS NA DOLÁCH -...'!F36</f>
        <v>0</v>
      </c>
      <c r="BD56" s="80">
        <f>'PS 02.2 - ATS NA DOLÁCH -...'!F37</f>
        <v>0</v>
      </c>
      <c r="BT56" s="81" t="s">
        <v>81</v>
      </c>
      <c r="BV56" s="81" t="s">
        <v>76</v>
      </c>
      <c r="BW56" s="81" t="s">
        <v>86</v>
      </c>
      <c r="BX56" s="81" t="s">
        <v>5</v>
      </c>
      <c r="CL56" s="81" t="s">
        <v>3</v>
      </c>
      <c r="CM56" s="81" t="s">
        <v>83</v>
      </c>
    </row>
    <row r="57" spans="1:91" s="6" customFormat="1" ht="16.5" customHeight="1">
      <c r="B57" s="73"/>
      <c r="C57" s="74"/>
      <c r="D57" s="324" t="s">
        <v>87</v>
      </c>
      <c r="E57" s="324"/>
      <c r="F57" s="324"/>
      <c r="G57" s="324"/>
      <c r="H57" s="324"/>
      <c r="I57" s="75"/>
      <c r="J57" s="324" t="s">
        <v>88</v>
      </c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06">
        <f>ROUND(AG58,2)</f>
        <v>0</v>
      </c>
      <c r="AH57" s="293"/>
      <c r="AI57" s="293"/>
      <c r="AJ57" s="293"/>
      <c r="AK57" s="293"/>
      <c r="AL57" s="293"/>
      <c r="AM57" s="293"/>
      <c r="AN57" s="292">
        <f t="shared" si="0"/>
        <v>0</v>
      </c>
      <c r="AO57" s="293"/>
      <c r="AP57" s="293"/>
      <c r="AQ57" s="76" t="s">
        <v>89</v>
      </c>
      <c r="AR57" s="73"/>
      <c r="AS57" s="77">
        <f>ROUND(AS58,2)</f>
        <v>0</v>
      </c>
      <c r="AT57" s="78">
        <f t="shared" si="1"/>
        <v>0</v>
      </c>
      <c r="AU57" s="79">
        <f>ROUND(AU58,5)</f>
        <v>0</v>
      </c>
      <c r="AV57" s="78">
        <f>ROUND(AZ57*L29,2)</f>
        <v>0</v>
      </c>
      <c r="AW57" s="78">
        <f>ROUND(BA57*L30,2)</f>
        <v>0</v>
      </c>
      <c r="AX57" s="78">
        <f>ROUND(BB57*L29,2)</f>
        <v>0</v>
      </c>
      <c r="AY57" s="78">
        <f>ROUND(BC57*L30,2)</f>
        <v>0</v>
      </c>
      <c r="AZ57" s="78">
        <f>ROUND(AZ58,2)</f>
        <v>0</v>
      </c>
      <c r="BA57" s="78">
        <f>ROUND(BA58,2)</f>
        <v>0</v>
      </c>
      <c r="BB57" s="78">
        <f>ROUND(BB58,2)</f>
        <v>0</v>
      </c>
      <c r="BC57" s="78">
        <f>ROUND(BC58,2)</f>
        <v>0</v>
      </c>
      <c r="BD57" s="80">
        <f>ROUND(BD58,2)</f>
        <v>0</v>
      </c>
      <c r="BS57" s="81" t="s">
        <v>73</v>
      </c>
      <c r="BT57" s="81" t="s">
        <v>81</v>
      </c>
      <c r="BU57" s="81" t="s">
        <v>75</v>
      </c>
      <c r="BV57" s="81" t="s">
        <v>76</v>
      </c>
      <c r="BW57" s="81" t="s">
        <v>90</v>
      </c>
      <c r="BX57" s="81" t="s">
        <v>5</v>
      </c>
      <c r="CL57" s="81" t="s">
        <v>3</v>
      </c>
      <c r="CM57" s="81" t="s">
        <v>83</v>
      </c>
    </row>
    <row r="58" spans="1:91" s="3" customFormat="1" ht="23.25" customHeight="1">
      <c r="B58" s="46"/>
      <c r="C58" s="9"/>
      <c r="D58" s="9"/>
      <c r="E58" s="325" t="s">
        <v>91</v>
      </c>
      <c r="F58" s="325"/>
      <c r="G58" s="325"/>
      <c r="H58" s="325"/>
      <c r="I58" s="325"/>
      <c r="J58" s="9"/>
      <c r="K58" s="325" t="s">
        <v>92</v>
      </c>
      <c r="L58" s="325"/>
      <c r="M58" s="325"/>
      <c r="N58" s="325"/>
      <c r="O58" s="325"/>
      <c r="P58" s="325"/>
      <c r="Q58" s="325"/>
      <c r="R58" s="325"/>
      <c r="S58" s="325"/>
      <c r="T58" s="325"/>
      <c r="U58" s="325"/>
      <c r="V58" s="325"/>
      <c r="W58" s="325"/>
      <c r="X58" s="325"/>
      <c r="Y58" s="325"/>
      <c r="Z58" s="325"/>
      <c r="AA58" s="325"/>
      <c r="AB58" s="325"/>
      <c r="AC58" s="325"/>
      <c r="AD58" s="325"/>
      <c r="AE58" s="325"/>
      <c r="AF58" s="325"/>
      <c r="AG58" s="305">
        <f>ROUND(SUM(AG59:AG61),2)</f>
        <v>0</v>
      </c>
      <c r="AH58" s="304"/>
      <c r="AI58" s="304"/>
      <c r="AJ58" s="304"/>
      <c r="AK58" s="304"/>
      <c r="AL58" s="304"/>
      <c r="AM58" s="304"/>
      <c r="AN58" s="303">
        <f t="shared" si="0"/>
        <v>0</v>
      </c>
      <c r="AO58" s="304"/>
      <c r="AP58" s="304"/>
      <c r="AQ58" s="82" t="s">
        <v>93</v>
      </c>
      <c r="AR58" s="46"/>
      <c r="AS58" s="83">
        <f>ROUND(SUM(AS59:AS61),2)</f>
        <v>0</v>
      </c>
      <c r="AT58" s="84">
        <f t="shared" si="1"/>
        <v>0</v>
      </c>
      <c r="AU58" s="85">
        <f>ROUND(SUM(AU59:AU61),5)</f>
        <v>0</v>
      </c>
      <c r="AV58" s="84">
        <f>ROUND(AZ58*L29,2)</f>
        <v>0</v>
      </c>
      <c r="AW58" s="84">
        <f>ROUND(BA58*L30,2)</f>
        <v>0</v>
      </c>
      <c r="AX58" s="84">
        <f>ROUND(BB58*L29,2)</f>
        <v>0</v>
      </c>
      <c r="AY58" s="84">
        <f>ROUND(BC58*L30,2)</f>
        <v>0</v>
      </c>
      <c r="AZ58" s="84">
        <f>ROUND(SUM(AZ59:AZ61),2)</f>
        <v>0</v>
      </c>
      <c r="BA58" s="84">
        <f>ROUND(SUM(BA59:BA61),2)</f>
        <v>0</v>
      </c>
      <c r="BB58" s="84">
        <f>ROUND(SUM(BB59:BB61),2)</f>
        <v>0</v>
      </c>
      <c r="BC58" s="84">
        <f>ROUND(SUM(BC59:BC61),2)</f>
        <v>0</v>
      </c>
      <c r="BD58" s="86">
        <f>ROUND(SUM(BD59:BD61),2)</f>
        <v>0</v>
      </c>
      <c r="BS58" s="26" t="s">
        <v>73</v>
      </c>
      <c r="BT58" s="26" t="s">
        <v>83</v>
      </c>
      <c r="BU58" s="26" t="s">
        <v>75</v>
      </c>
      <c r="BV58" s="26" t="s">
        <v>76</v>
      </c>
      <c r="BW58" s="26" t="s">
        <v>94</v>
      </c>
      <c r="BX58" s="26" t="s">
        <v>90</v>
      </c>
      <c r="CL58" s="26" t="s">
        <v>3</v>
      </c>
    </row>
    <row r="59" spans="1:91" s="3" customFormat="1" ht="16.5" customHeight="1">
      <c r="A59" s="72" t="s">
        <v>78</v>
      </c>
      <c r="B59" s="46"/>
      <c r="C59" s="9"/>
      <c r="D59" s="9"/>
      <c r="E59" s="9"/>
      <c r="F59" s="325" t="s">
        <v>95</v>
      </c>
      <c r="G59" s="325"/>
      <c r="H59" s="325"/>
      <c r="I59" s="325"/>
      <c r="J59" s="325"/>
      <c r="K59" s="9"/>
      <c r="L59" s="325" t="s">
        <v>96</v>
      </c>
      <c r="M59" s="325"/>
      <c r="N59" s="325"/>
      <c r="O59" s="325"/>
      <c r="P59" s="325"/>
      <c r="Q59" s="325"/>
      <c r="R59" s="325"/>
      <c r="S59" s="32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  <c r="AF59" s="325"/>
      <c r="AG59" s="303">
        <f>'01.1-1 - PŘÍVOD ATS'!J34</f>
        <v>0</v>
      </c>
      <c r="AH59" s="304"/>
      <c r="AI59" s="304"/>
      <c r="AJ59" s="304"/>
      <c r="AK59" s="304"/>
      <c r="AL59" s="304"/>
      <c r="AM59" s="304"/>
      <c r="AN59" s="303">
        <f t="shared" si="0"/>
        <v>0</v>
      </c>
      <c r="AO59" s="304"/>
      <c r="AP59" s="304"/>
      <c r="AQ59" s="82" t="s">
        <v>93</v>
      </c>
      <c r="AR59" s="46"/>
      <c r="AS59" s="83">
        <v>0</v>
      </c>
      <c r="AT59" s="84">
        <f t="shared" si="1"/>
        <v>0</v>
      </c>
      <c r="AU59" s="85">
        <f>'01.1-1 - PŘÍVOD ATS'!P103</f>
        <v>0</v>
      </c>
      <c r="AV59" s="84">
        <f>'01.1-1 - PŘÍVOD ATS'!J37</f>
        <v>0</v>
      </c>
      <c r="AW59" s="84">
        <f>'01.1-1 - PŘÍVOD ATS'!J38</f>
        <v>0</v>
      </c>
      <c r="AX59" s="84">
        <f>'01.1-1 - PŘÍVOD ATS'!J39</f>
        <v>0</v>
      </c>
      <c r="AY59" s="84">
        <f>'01.1-1 - PŘÍVOD ATS'!J40</f>
        <v>0</v>
      </c>
      <c r="AZ59" s="84">
        <f>'01.1-1 - PŘÍVOD ATS'!F37</f>
        <v>0</v>
      </c>
      <c r="BA59" s="84">
        <f>'01.1-1 - PŘÍVOD ATS'!F38</f>
        <v>0</v>
      </c>
      <c r="BB59" s="84">
        <f>'01.1-1 - PŘÍVOD ATS'!F39</f>
        <v>0</v>
      </c>
      <c r="BC59" s="84">
        <f>'01.1-1 - PŘÍVOD ATS'!F40</f>
        <v>0</v>
      </c>
      <c r="BD59" s="86">
        <f>'01.1-1 - PŘÍVOD ATS'!F41</f>
        <v>0</v>
      </c>
      <c r="BT59" s="26" t="s">
        <v>97</v>
      </c>
      <c r="BV59" s="26" t="s">
        <v>76</v>
      </c>
      <c r="BW59" s="26" t="s">
        <v>98</v>
      </c>
      <c r="BX59" s="26" t="s">
        <v>94</v>
      </c>
      <c r="CL59" s="26" t="s">
        <v>3</v>
      </c>
    </row>
    <row r="60" spans="1:91" s="3" customFormat="1" ht="16.5" customHeight="1">
      <c r="A60" s="72" t="s">
        <v>78</v>
      </c>
      <c r="B60" s="46"/>
      <c r="C60" s="9"/>
      <c r="D60" s="9"/>
      <c r="E60" s="9"/>
      <c r="F60" s="325" t="s">
        <v>99</v>
      </c>
      <c r="G60" s="325"/>
      <c r="H60" s="325"/>
      <c r="I60" s="325"/>
      <c r="J60" s="325"/>
      <c r="K60" s="9"/>
      <c r="L60" s="325" t="s">
        <v>1952</v>
      </c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03">
        <f>'01.1-2 - VÝTLAK ATS - LAK...'!J34</f>
        <v>0</v>
      </c>
      <c r="AH60" s="304"/>
      <c r="AI60" s="304"/>
      <c r="AJ60" s="304"/>
      <c r="AK60" s="304"/>
      <c r="AL60" s="304"/>
      <c r="AM60" s="304"/>
      <c r="AN60" s="303">
        <f t="shared" si="0"/>
        <v>0</v>
      </c>
      <c r="AO60" s="304"/>
      <c r="AP60" s="304"/>
      <c r="AQ60" s="82" t="s">
        <v>93</v>
      </c>
      <c r="AR60" s="46"/>
      <c r="AS60" s="83">
        <v>0</v>
      </c>
      <c r="AT60" s="84">
        <f t="shared" si="1"/>
        <v>0</v>
      </c>
      <c r="AU60" s="85">
        <f>'01.1-2 - VÝTLAK ATS - LAK...'!P103</f>
        <v>0</v>
      </c>
      <c r="AV60" s="84">
        <f>'01.1-2 - VÝTLAK ATS - LAK...'!J37</f>
        <v>0</v>
      </c>
      <c r="AW60" s="84">
        <f>'01.1-2 - VÝTLAK ATS - LAK...'!J38</f>
        <v>0</v>
      </c>
      <c r="AX60" s="84">
        <f>'01.1-2 - VÝTLAK ATS - LAK...'!J39</f>
        <v>0</v>
      </c>
      <c r="AY60" s="84">
        <f>'01.1-2 - VÝTLAK ATS - LAK...'!J40</f>
        <v>0</v>
      </c>
      <c r="AZ60" s="84">
        <f>'01.1-2 - VÝTLAK ATS - LAK...'!F37</f>
        <v>0</v>
      </c>
      <c r="BA60" s="84">
        <f>'01.1-2 - VÝTLAK ATS - LAK...'!F38</f>
        <v>0</v>
      </c>
      <c r="BB60" s="84">
        <f>'01.1-2 - VÝTLAK ATS - LAK...'!F39</f>
        <v>0</v>
      </c>
      <c r="BC60" s="84">
        <f>'01.1-2 - VÝTLAK ATS - LAK...'!F40</f>
        <v>0</v>
      </c>
      <c r="BD60" s="86">
        <f>'01.1-2 - VÝTLAK ATS - LAK...'!F41</f>
        <v>0</v>
      </c>
      <c r="BT60" s="26" t="s">
        <v>97</v>
      </c>
      <c r="BV60" s="26" t="s">
        <v>76</v>
      </c>
      <c r="BW60" s="26" t="s">
        <v>100</v>
      </c>
      <c r="BX60" s="26" t="s">
        <v>94</v>
      </c>
      <c r="CL60" s="26" t="s">
        <v>3</v>
      </c>
    </row>
    <row r="61" spans="1:91" s="3" customFormat="1" ht="23.25" customHeight="1">
      <c r="A61" s="72" t="s">
        <v>78</v>
      </c>
      <c r="B61" s="46"/>
      <c r="C61" s="9"/>
      <c r="D61" s="9"/>
      <c r="E61" s="9"/>
      <c r="F61" s="325" t="s">
        <v>101</v>
      </c>
      <c r="G61" s="325"/>
      <c r="H61" s="325"/>
      <c r="I61" s="325"/>
      <c r="J61" s="325"/>
      <c r="K61" s="9"/>
      <c r="L61" s="325" t="s">
        <v>102</v>
      </c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03">
        <f>'01.1-3 - ODVODNĚNÍ OBJEKT...'!J34</f>
        <v>0</v>
      </c>
      <c r="AH61" s="304"/>
      <c r="AI61" s="304"/>
      <c r="AJ61" s="304"/>
      <c r="AK61" s="304"/>
      <c r="AL61" s="304"/>
      <c r="AM61" s="304"/>
      <c r="AN61" s="303">
        <f t="shared" si="0"/>
        <v>0</v>
      </c>
      <c r="AO61" s="304"/>
      <c r="AP61" s="304"/>
      <c r="AQ61" s="82" t="s">
        <v>93</v>
      </c>
      <c r="AR61" s="46"/>
      <c r="AS61" s="83">
        <v>0</v>
      </c>
      <c r="AT61" s="84">
        <f t="shared" si="1"/>
        <v>0</v>
      </c>
      <c r="AU61" s="85">
        <f>'01.1-3 - ODVODNĚNÍ OBJEKT...'!P99</f>
        <v>0</v>
      </c>
      <c r="AV61" s="84">
        <f>'01.1-3 - ODVODNĚNÍ OBJEKT...'!J37</f>
        <v>0</v>
      </c>
      <c r="AW61" s="84">
        <f>'01.1-3 - ODVODNĚNÍ OBJEKT...'!J38</f>
        <v>0</v>
      </c>
      <c r="AX61" s="84">
        <f>'01.1-3 - ODVODNĚNÍ OBJEKT...'!J39</f>
        <v>0</v>
      </c>
      <c r="AY61" s="84">
        <f>'01.1-3 - ODVODNĚNÍ OBJEKT...'!J40</f>
        <v>0</v>
      </c>
      <c r="AZ61" s="84">
        <f>'01.1-3 - ODVODNĚNÍ OBJEKT...'!F37</f>
        <v>0</v>
      </c>
      <c r="BA61" s="84">
        <f>'01.1-3 - ODVODNĚNÍ OBJEKT...'!F38</f>
        <v>0</v>
      </c>
      <c r="BB61" s="84">
        <f>'01.1-3 - ODVODNĚNÍ OBJEKT...'!F39</f>
        <v>0</v>
      </c>
      <c r="BC61" s="84">
        <f>'01.1-3 - ODVODNĚNÍ OBJEKT...'!F40</f>
        <v>0</v>
      </c>
      <c r="BD61" s="86">
        <f>'01.1-3 - ODVODNĚNÍ OBJEKT...'!F41</f>
        <v>0</v>
      </c>
      <c r="BT61" s="26" t="s">
        <v>97</v>
      </c>
      <c r="BV61" s="26" t="s">
        <v>76</v>
      </c>
      <c r="BW61" s="26" t="s">
        <v>103</v>
      </c>
      <c r="BX61" s="26" t="s">
        <v>94</v>
      </c>
      <c r="CL61" s="26" t="s">
        <v>3</v>
      </c>
    </row>
    <row r="62" spans="1:91" s="6" customFormat="1" ht="16.5" customHeight="1">
      <c r="A62" s="72" t="s">
        <v>78</v>
      </c>
      <c r="B62" s="73"/>
      <c r="C62" s="74"/>
      <c r="D62" s="324" t="s">
        <v>104</v>
      </c>
      <c r="E62" s="324"/>
      <c r="F62" s="324"/>
      <c r="G62" s="324"/>
      <c r="H62" s="324"/>
      <c r="I62" s="75"/>
      <c r="J62" s="324" t="s">
        <v>105</v>
      </c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324"/>
      <c r="AB62" s="324"/>
      <c r="AC62" s="324"/>
      <c r="AD62" s="324"/>
      <c r="AE62" s="324"/>
      <c r="AF62" s="324"/>
      <c r="AG62" s="292">
        <f>'SO 02 - ATS NA DOLÁCH (PŘ...'!J30</f>
        <v>0</v>
      </c>
      <c r="AH62" s="293"/>
      <c r="AI62" s="293"/>
      <c r="AJ62" s="293"/>
      <c r="AK62" s="293"/>
      <c r="AL62" s="293"/>
      <c r="AM62" s="293"/>
      <c r="AN62" s="292">
        <f t="shared" si="0"/>
        <v>0</v>
      </c>
      <c r="AO62" s="293"/>
      <c r="AP62" s="293"/>
      <c r="AQ62" s="76" t="s">
        <v>89</v>
      </c>
      <c r="AR62" s="73"/>
      <c r="AS62" s="77">
        <v>0</v>
      </c>
      <c r="AT62" s="78">
        <f t="shared" si="1"/>
        <v>0</v>
      </c>
      <c r="AU62" s="79">
        <f>'SO 02 - ATS NA DOLÁCH (PŘ...'!P89</f>
        <v>0</v>
      </c>
      <c r="AV62" s="78">
        <f>'SO 02 - ATS NA DOLÁCH (PŘ...'!J33</f>
        <v>0</v>
      </c>
      <c r="AW62" s="78">
        <f>'SO 02 - ATS NA DOLÁCH (PŘ...'!J34</f>
        <v>0</v>
      </c>
      <c r="AX62" s="78">
        <f>'SO 02 - ATS NA DOLÁCH (PŘ...'!J35</f>
        <v>0</v>
      </c>
      <c r="AY62" s="78">
        <f>'SO 02 - ATS NA DOLÁCH (PŘ...'!J36</f>
        <v>0</v>
      </c>
      <c r="AZ62" s="78">
        <f>'SO 02 - ATS NA DOLÁCH (PŘ...'!F33</f>
        <v>0</v>
      </c>
      <c r="BA62" s="78">
        <f>'SO 02 - ATS NA DOLÁCH (PŘ...'!F34</f>
        <v>0</v>
      </c>
      <c r="BB62" s="78">
        <f>'SO 02 - ATS NA DOLÁCH (PŘ...'!F35</f>
        <v>0</v>
      </c>
      <c r="BC62" s="78">
        <f>'SO 02 - ATS NA DOLÁCH (PŘ...'!F36</f>
        <v>0</v>
      </c>
      <c r="BD62" s="80">
        <f>'SO 02 - ATS NA DOLÁCH (PŘ...'!F37</f>
        <v>0</v>
      </c>
      <c r="BT62" s="81" t="s">
        <v>81</v>
      </c>
      <c r="BV62" s="81" t="s">
        <v>76</v>
      </c>
      <c r="BW62" s="81" t="s">
        <v>106</v>
      </c>
      <c r="BX62" s="81" t="s">
        <v>5</v>
      </c>
      <c r="CL62" s="81" t="s">
        <v>3</v>
      </c>
      <c r="CM62" s="81" t="s">
        <v>83</v>
      </c>
    </row>
    <row r="63" spans="1:91" s="6" customFormat="1" ht="24.75" customHeight="1">
      <c r="A63" s="72" t="s">
        <v>78</v>
      </c>
      <c r="B63" s="73"/>
      <c r="C63" s="74"/>
      <c r="D63" s="324" t="s">
        <v>107</v>
      </c>
      <c r="E63" s="324"/>
      <c r="F63" s="324"/>
      <c r="G63" s="324"/>
      <c r="H63" s="324"/>
      <c r="I63" s="75"/>
      <c r="J63" s="324" t="s">
        <v>108</v>
      </c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292">
        <f>'VON - VEDLEJŠÍ A OSTATNÍ ...'!J30</f>
        <v>0</v>
      </c>
      <c r="AH63" s="293"/>
      <c r="AI63" s="293"/>
      <c r="AJ63" s="293"/>
      <c r="AK63" s="293"/>
      <c r="AL63" s="293"/>
      <c r="AM63" s="293"/>
      <c r="AN63" s="292">
        <f t="shared" si="0"/>
        <v>0</v>
      </c>
      <c r="AO63" s="293"/>
      <c r="AP63" s="293"/>
      <c r="AQ63" s="76" t="s">
        <v>107</v>
      </c>
      <c r="AR63" s="73"/>
      <c r="AS63" s="87">
        <v>0</v>
      </c>
      <c r="AT63" s="88">
        <f t="shared" si="1"/>
        <v>0</v>
      </c>
      <c r="AU63" s="89">
        <f>'VON - VEDLEJŠÍ A OSTATNÍ ...'!P85</f>
        <v>0</v>
      </c>
      <c r="AV63" s="88">
        <f>'VON - VEDLEJŠÍ A OSTATNÍ ...'!J33</f>
        <v>0</v>
      </c>
      <c r="AW63" s="88">
        <f>'VON - VEDLEJŠÍ A OSTATNÍ ...'!J34</f>
        <v>0</v>
      </c>
      <c r="AX63" s="88">
        <f>'VON - VEDLEJŠÍ A OSTATNÍ ...'!J35</f>
        <v>0</v>
      </c>
      <c r="AY63" s="88">
        <f>'VON - VEDLEJŠÍ A OSTATNÍ ...'!J36</f>
        <v>0</v>
      </c>
      <c r="AZ63" s="88">
        <f>'VON - VEDLEJŠÍ A OSTATNÍ ...'!F33</f>
        <v>0</v>
      </c>
      <c r="BA63" s="88">
        <f>'VON - VEDLEJŠÍ A OSTATNÍ ...'!F34</f>
        <v>0</v>
      </c>
      <c r="BB63" s="88">
        <f>'VON - VEDLEJŠÍ A OSTATNÍ ...'!F35</f>
        <v>0</v>
      </c>
      <c r="BC63" s="88">
        <f>'VON - VEDLEJŠÍ A OSTATNÍ ...'!F36</f>
        <v>0</v>
      </c>
      <c r="BD63" s="90">
        <f>'VON - VEDLEJŠÍ A OSTATNÍ ...'!F37</f>
        <v>0</v>
      </c>
      <c r="BT63" s="81" t="s">
        <v>81</v>
      </c>
      <c r="BV63" s="81" t="s">
        <v>76</v>
      </c>
      <c r="BW63" s="81" t="s">
        <v>109</v>
      </c>
      <c r="BX63" s="81" t="s">
        <v>5</v>
      </c>
      <c r="CL63" s="81" t="s">
        <v>3</v>
      </c>
      <c r="CM63" s="81" t="s">
        <v>83</v>
      </c>
    </row>
    <row r="64" spans="1:91" s="1" customFormat="1" ht="30" customHeight="1">
      <c r="B64" s="33"/>
      <c r="AR64" s="33"/>
    </row>
    <row r="65" spans="2:44" s="1" customFormat="1" ht="6.9" customHeight="1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33"/>
    </row>
  </sheetData>
  <mergeCells count="74">
    <mergeCell ref="D63:H63"/>
    <mergeCell ref="J63:AF63"/>
    <mergeCell ref="AG54:AM54"/>
    <mergeCell ref="L45:AO45"/>
    <mergeCell ref="L60:AF60"/>
    <mergeCell ref="L61:AF61"/>
    <mergeCell ref="AN57:AP57"/>
    <mergeCell ref="AN56:AP56"/>
    <mergeCell ref="AN55:AP55"/>
    <mergeCell ref="AN52:AP52"/>
    <mergeCell ref="AN59:AP59"/>
    <mergeCell ref="C52:G52"/>
    <mergeCell ref="D56:H56"/>
    <mergeCell ref="D55:H55"/>
    <mergeCell ref="D57:H57"/>
    <mergeCell ref="E58:I58"/>
    <mergeCell ref="D62:H62"/>
    <mergeCell ref="J62:AF62"/>
    <mergeCell ref="F60:J60"/>
    <mergeCell ref="F61:J61"/>
    <mergeCell ref="F59:J59"/>
    <mergeCell ref="L59:AF59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3:AP63"/>
    <mergeCell ref="AG63:AM63"/>
    <mergeCell ref="AN54:AP54"/>
    <mergeCell ref="AR2:BE2"/>
    <mergeCell ref="AG61:AM61"/>
    <mergeCell ref="AG59:AM59"/>
    <mergeCell ref="AG58:AM58"/>
    <mergeCell ref="AG60:AM60"/>
    <mergeCell ref="AG57:AM57"/>
    <mergeCell ref="AG55:AM55"/>
    <mergeCell ref="AG56:AM56"/>
    <mergeCell ref="AG52:AM52"/>
    <mergeCell ref="AM50:AP50"/>
    <mergeCell ref="AM49:AP49"/>
    <mergeCell ref="AM47:AN47"/>
    <mergeCell ref="AN60:AP60"/>
    <mergeCell ref="AS49:AT51"/>
    <mergeCell ref="AN62:AP62"/>
    <mergeCell ref="AG62:AM62"/>
    <mergeCell ref="W33:AE33"/>
    <mergeCell ref="AK35:AO35"/>
    <mergeCell ref="X35:AB35"/>
    <mergeCell ref="AN61:AP61"/>
    <mergeCell ref="AN58:AP58"/>
    <mergeCell ref="I52:AF52"/>
    <mergeCell ref="J55:AF55"/>
    <mergeCell ref="J56:AF56"/>
    <mergeCell ref="J57:AF57"/>
    <mergeCell ref="K58:AF58"/>
    <mergeCell ref="AK33:AO33"/>
    <mergeCell ref="L33:P33"/>
  </mergeCells>
  <hyperlinks>
    <hyperlink ref="A55" location="'PS 02.1 - ATS NA DOLÁCH –...'!C2" display="/" xr:uid="{00000000-0004-0000-0000-000000000000}"/>
    <hyperlink ref="A56" location="'PS 02.2 - ATS NA DOLÁCH -...'!C2" display="/" xr:uid="{00000000-0004-0000-0000-000001000000}"/>
    <hyperlink ref="A59" location="'01.1-1 - PŘÍVOD ATS'!C2" display="/" xr:uid="{00000000-0004-0000-0000-000004000000}"/>
    <hyperlink ref="A60" location="'01.1-2 - VÝTLAK ATS - LAK...'!C2" display="/" xr:uid="{00000000-0004-0000-0000-000005000000}"/>
    <hyperlink ref="A61" location="'01.1-3 - ODVODNĚNÍ OBJEKT...'!C2" display="/" xr:uid="{00000000-0004-0000-0000-000006000000}"/>
    <hyperlink ref="A62" location="'SO 02 - ATS NA DOLÁCH (PŘ...'!C2" display="/" xr:uid="{00000000-0004-0000-0000-00000A000000}"/>
    <hyperlink ref="A63" location="'VON - VEDLEJŠÍ A OSTATNÍ ...'!C2" display="/" xr:uid="{00000000-0004-0000-0000-00000D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7"/>
  <sheetViews>
    <sheetView showGridLines="0" topLeftCell="A14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1" t="s">
        <v>6</v>
      </c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82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" customHeight="1">
      <c r="B4" s="21"/>
      <c r="D4" s="22" t="s">
        <v>110</v>
      </c>
      <c r="L4" s="21"/>
      <c r="M4" s="91" t="s">
        <v>11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26.25" customHeight="1">
      <c r="B7" s="21"/>
      <c r="E7" s="332" t="str">
        <f>'Rekapitulace stavby'!K6</f>
        <v>ATS NA DOLÁCH A OPTIMALIZAČNÍ OPATŘENÍ NA VODOVODNÍ SÍTI V OBCI MUKAŘOV</v>
      </c>
      <c r="F7" s="333"/>
      <c r="G7" s="333"/>
      <c r="H7" s="333"/>
      <c r="L7" s="21"/>
    </row>
    <row r="8" spans="2:46" s="1" customFormat="1" ht="12" customHeight="1">
      <c r="B8" s="33"/>
      <c r="D8" s="28" t="s">
        <v>111</v>
      </c>
      <c r="L8" s="33"/>
    </row>
    <row r="9" spans="2:46" s="1" customFormat="1" ht="30" customHeight="1">
      <c r="B9" s="33"/>
      <c r="E9" s="328" t="s">
        <v>112</v>
      </c>
      <c r="F9" s="331"/>
      <c r="G9" s="331"/>
      <c r="H9" s="331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19</v>
      </c>
      <c r="F11" s="26" t="s">
        <v>3</v>
      </c>
      <c r="I11" s="28" t="s">
        <v>20</v>
      </c>
      <c r="J11" s="26" t="s">
        <v>3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28. 3. 2025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30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34" t="str">
        <f>'Rekapitulace stavby'!E14</f>
        <v>Vyplň údaj</v>
      </c>
      <c r="F18" s="315"/>
      <c r="G18" s="315"/>
      <c r="H18" s="315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32</v>
      </c>
      <c r="I20" s="28" t="s">
        <v>26</v>
      </c>
      <c r="J20" s="26" t="s">
        <v>33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3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</v>
      </c>
      <c r="L23" s="33"/>
    </row>
    <row r="24" spans="2:12" s="1" customFormat="1" ht="18" customHeight="1">
      <c r="B24" s="33"/>
      <c r="E24" s="26" t="s">
        <v>37</v>
      </c>
      <c r="I24" s="28" t="s">
        <v>29</v>
      </c>
      <c r="J24" s="26" t="s">
        <v>3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16.5" customHeight="1">
      <c r="B27" s="92"/>
      <c r="E27" s="319" t="s">
        <v>3</v>
      </c>
      <c r="F27" s="319"/>
      <c r="G27" s="319"/>
      <c r="H27" s="319"/>
      <c r="L27" s="92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93" t="s">
        <v>40</v>
      </c>
      <c r="J30" s="64">
        <f>ROUND(J86,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84">
        <f>ROUND((SUM(BE86:BE226)),  2)</f>
        <v>0</v>
      </c>
      <c r="I33" s="94">
        <v>0.21</v>
      </c>
      <c r="J33" s="84">
        <f>ROUND(((SUM(BE86:BE226))*I33),  2)</f>
        <v>0</v>
      </c>
      <c r="L33" s="33"/>
    </row>
    <row r="34" spans="2:12" s="1" customFormat="1" ht="14.4" customHeight="1">
      <c r="B34" s="33"/>
      <c r="E34" s="28" t="s">
        <v>46</v>
      </c>
      <c r="F34" s="84">
        <f>ROUND((SUM(BF86:BF226)),  2)</f>
        <v>0</v>
      </c>
      <c r="I34" s="94">
        <v>0.12</v>
      </c>
      <c r="J34" s="84">
        <f>ROUND(((SUM(BF86:BF226))*I34),  2)</f>
        <v>0</v>
      </c>
      <c r="L34" s="33"/>
    </row>
    <row r="35" spans="2:12" s="1" customFormat="1" ht="14.4" hidden="1" customHeight="1">
      <c r="B35" s="33"/>
      <c r="E35" s="28" t="s">
        <v>47</v>
      </c>
      <c r="F35" s="84">
        <f>ROUND((SUM(BG86:BG226)),  2)</f>
        <v>0</v>
      </c>
      <c r="I35" s="94">
        <v>0.21</v>
      </c>
      <c r="J35" s="84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84">
        <f>ROUND((SUM(BH86:BH226)),  2)</f>
        <v>0</v>
      </c>
      <c r="I36" s="94">
        <v>0.12</v>
      </c>
      <c r="J36" s="84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84">
        <f>ROUND((SUM(BI86:BI226)),  2)</f>
        <v>0</v>
      </c>
      <c r="I37" s="94">
        <v>0</v>
      </c>
      <c r="J37" s="84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5"/>
      <c r="D39" s="96" t="s">
        <v>50</v>
      </c>
      <c r="E39" s="55"/>
      <c r="F39" s="55"/>
      <c r="G39" s="97" t="s">
        <v>51</v>
      </c>
      <c r="H39" s="98" t="s">
        <v>52</v>
      </c>
      <c r="I39" s="55"/>
      <c r="J39" s="99">
        <f>SUM(J30:J37)</f>
        <v>0</v>
      </c>
      <c r="K39" s="100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113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17</v>
      </c>
      <c r="L47" s="33"/>
    </row>
    <row r="48" spans="2:12" s="1" customFormat="1" ht="26.25" customHeight="1">
      <c r="B48" s="33"/>
      <c r="E48" s="332" t="str">
        <f>E7</f>
        <v>ATS NA DOLÁCH A OPTIMALIZAČNÍ OPATŘENÍ NA VODOVODNÍ SÍTI V OBCI MUKAŘOV</v>
      </c>
      <c r="F48" s="333"/>
      <c r="G48" s="333"/>
      <c r="H48" s="333"/>
      <c r="L48" s="33"/>
    </row>
    <row r="49" spans="2:47" s="1" customFormat="1" ht="12" customHeight="1">
      <c r="B49" s="33"/>
      <c r="C49" s="28" t="s">
        <v>111</v>
      </c>
      <c r="L49" s="33"/>
    </row>
    <row r="50" spans="2:47" s="1" customFormat="1" ht="30" customHeight="1">
      <c r="B50" s="33"/>
      <c r="E50" s="328" t="str">
        <f>E9</f>
        <v>PS 02.1 - ATS NA DOLÁCH – STROJNĚ-TECHNOLOGIKCKÉ VYSTROJENÍ</v>
      </c>
      <c r="F50" s="331"/>
      <c r="G50" s="331"/>
      <c r="H50" s="33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 u Říčan</v>
      </c>
      <c r="I52" s="28" t="s">
        <v>23</v>
      </c>
      <c r="J52" s="50" t="str">
        <f>IF(J12="","",J12)</f>
        <v>28. 3. 2025</v>
      </c>
      <c r="L52" s="33"/>
    </row>
    <row r="53" spans="2:47" s="1" customFormat="1" ht="6.9" customHeight="1">
      <c r="B53" s="33"/>
      <c r="L53" s="33"/>
    </row>
    <row r="54" spans="2:47" s="1" customFormat="1" ht="40.049999999999997" customHeight="1">
      <c r="B54" s="33"/>
      <c r="C54" s="28" t="s">
        <v>25</v>
      </c>
      <c r="F54" s="26" t="str">
        <f>E15</f>
        <v>Obec Mukařov</v>
      </c>
      <c r="I54" s="28" t="s">
        <v>32</v>
      </c>
      <c r="J54" s="31" t="str">
        <f>E21</f>
        <v>Vodohospodářský rozvoj a výstavba a.s. Praha</v>
      </c>
      <c r="L54" s="33"/>
    </row>
    <row r="55" spans="2:47" s="1" customFormat="1" ht="15.15" customHeight="1">
      <c r="B55" s="33"/>
      <c r="C55" s="28" t="s">
        <v>30</v>
      </c>
      <c r="F55" s="26" t="str">
        <f>IF(E18="","",E18)</f>
        <v>Vyplň údaj</v>
      </c>
      <c r="I55" s="28" t="s">
        <v>36</v>
      </c>
      <c r="J55" s="31" t="str">
        <f>E24</f>
        <v>M. Morská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101" t="s">
        <v>114</v>
      </c>
      <c r="D57" s="95"/>
      <c r="E57" s="95"/>
      <c r="F57" s="95"/>
      <c r="G57" s="95"/>
      <c r="H57" s="95"/>
      <c r="I57" s="95"/>
      <c r="J57" s="102" t="s">
        <v>115</v>
      </c>
      <c r="K57" s="95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3" t="s">
        <v>72</v>
      </c>
      <c r="J59" s="64">
        <f>J86</f>
        <v>0</v>
      </c>
      <c r="L59" s="33"/>
      <c r="AU59" s="18" t="s">
        <v>116</v>
      </c>
    </row>
    <row r="60" spans="2:47" s="8" customFormat="1" ht="24.9" customHeight="1">
      <c r="B60" s="104"/>
      <c r="D60" s="105" t="s">
        <v>117</v>
      </c>
      <c r="E60" s="106"/>
      <c r="F60" s="106"/>
      <c r="G60" s="106"/>
      <c r="H60" s="106"/>
      <c r="I60" s="106"/>
      <c r="J60" s="107">
        <f>J87</f>
        <v>0</v>
      </c>
      <c r="L60" s="104"/>
    </row>
    <row r="61" spans="2:47" s="9" customFormat="1" ht="19.95" customHeight="1">
      <c r="B61" s="108"/>
      <c r="D61" s="109" t="s">
        <v>118</v>
      </c>
      <c r="E61" s="110"/>
      <c r="F61" s="110"/>
      <c r="G61" s="110"/>
      <c r="H61" s="110"/>
      <c r="I61" s="110"/>
      <c r="J61" s="111">
        <f>J88</f>
        <v>0</v>
      </c>
      <c r="L61" s="108"/>
    </row>
    <row r="62" spans="2:47" s="8" customFormat="1" ht="24.9" customHeight="1">
      <c r="B62" s="104"/>
      <c r="D62" s="105" t="s">
        <v>119</v>
      </c>
      <c r="E62" s="106"/>
      <c r="F62" s="106"/>
      <c r="G62" s="106"/>
      <c r="H62" s="106"/>
      <c r="I62" s="106"/>
      <c r="J62" s="107">
        <f>J153</f>
        <v>0</v>
      </c>
      <c r="L62" s="104"/>
    </row>
    <row r="63" spans="2:47" s="9" customFormat="1" ht="19.95" customHeight="1">
      <c r="B63" s="108"/>
      <c r="D63" s="109" t="s">
        <v>120</v>
      </c>
      <c r="E63" s="110"/>
      <c r="F63" s="110"/>
      <c r="G63" s="110"/>
      <c r="H63" s="110"/>
      <c r="I63" s="110"/>
      <c r="J63" s="111">
        <f>J154</f>
        <v>0</v>
      </c>
      <c r="L63" s="108"/>
    </row>
    <row r="64" spans="2:47" s="9" customFormat="1" ht="19.95" customHeight="1">
      <c r="B64" s="108"/>
      <c r="D64" s="109" t="s">
        <v>121</v>
      </c>
      <c r="E64" s="110"/>
      <c r="F64" s="110"/>
      <c r="G64" s="110"/>
      <c r="H64" s="110"/>
      <c r="I64" s="110"/>
      <c r="J64" s="111">
        <f>J194</f>
        <v>0</v>
      </c>
      <c r="L64" s="108"/>
    </row>
    <row r="65" spans="2:12" s="9" customFormat="1" ht="19.95" customHeight="1">
      <c r="B65" s="108"/>
      <c r="D65" s="109" t="s">
        <v>122</v>
      </c>
      <c r="E65" s="110"/>
      <c r="F65" s="110"/>
      <c r="G65" s="110"/>
      <c r="H65" s="110"/>
      <c r="I65" s="110"/>
      <c r="J65" s="111">
        <f>J205</f>
        <v>0</v>
      </c>
      <c r="L65" s="108"/>
    </row>
    <row r="66" spans="2:12" s="8" customFormat="1" ht="24.9" customHeight="1">
      <c r="B66" s="104"/>
      <c r="D66" s="105" t="s">
        <v>123</v>
      </c>
      <c r="E66" s="106"/>
      <c r="F66" s="106"/>
      <c r="G66" s="106"/>
      <c r="H66" s="106"/>
      <c r="I66" s="106"/>
      <c r="J66" s="107">
        <f>J210</f>
        <v>0</v>
      </c>
      <c r="L66" s="104"/>
    </row>
    <row r="67" spans="2:12" s="1" customFormat="1" ht="21.75" customHeight="1">
      <c r="B67" s="33"/>
      <c r="L67" s="33"/>
    </row>
    <row r="68" spans="2:12" s="1" customFormat="1" ht="6.9" customHeight="1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33"/>
    </row>
    <row r="72" spans="2:12" s="1" customFormat="1" ht="6.9" customHeight="1"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33"/>
    </row>
    <row r="73" spans="2:12" s="1" customFormat="1" ht="24.9" customHeight="1">
      <c r="B73" s="33"/>
      <c r="C73" s="22" t="s">
        <v>124</v>
      </c>
      <c r="L73" s="33"/>
    </row>
    <row r="74" spans="2:12" s="1" customFormat="1" ht="6.9" customHeight="1">
      <c r="B74" s="33"/>
      <c r="L74" s="33"/>
    </row>
    <row r="75" spans="2:12" s="1" customFormat="1" ht="12" customHeight="1">
      <c r="B75" s="33"/>
      <c r="C75" s="28" t="s">
        <v>17</v>
      </c>
      <c r="L75" s="33"/>
    </row>
    <row r="76" spans="2:12" s="1" customFormat="1" ht="26.25" customHeight="1">
      <c r="B76" s="33"/>
      <c r="E76" s="332" t="str">
        <f>E7</f>
        <v>ATS NA DOLÁCH A OPTIMALIZAČNÍ OPATŘENÍ NA VODOVODNÍ SÍTI V OBCI MUKAŘOV</v>
      </c>
      <c r="F76" s="333"/>
      <c r="G76" s="333"/>
      <c r="H76" s="333"/>
      <c r="L76" s="33"/>
    </row>
    <row r="77" spans="2:12" s="1" customFormat="1" ht="12" customHeight="1">
      <c r="B77" s="33"/>
      <c r="C77" s="28" t="s">
        <v>111</v>
      </c>
      <c r="L77" s="33"/>
    </row>
    <row r="78" spans="2:12" s="1" customFormat="1" ht="30" customHeight="1">
      <c r="B78" s="33"/>
      <c r="E78" s="328" t="str">
        <f>E9</f>
        <v>PS 02.1 - ATS NA DOLÁCH – STROJNĚ-TECHNOLOGIKCKÉ VYSTROJENÍ</v>
      </c>
      <c r="F78" s="331"/>
      <c r="G78" s="331"/>
      <c r="H78" s="331"/>
      <c r="L78" s="33"/>
    </row>
    <row r="79" spans="2:12" s="1" customFormat="1" ht="6.9" customHeight="1">
      <c r="B79" s="33"/>
      <c r="L79" s="33"/>
    </row>
    <row r="80" spans="2:12" s="1" customFormat="1" ht="12" customHeight="1">
      <c r="B80" s="33"/>
      <c r="C80" s="28" t="s">
        <v>21</v>
      </c>
      <c r="F80" s="26" t="str">
        <f>F12</f>
        <v>Mukařov u Říčan</v>
      </c>
      <c r="I80" s="28" t="s">
        <v>23</v>
      </c>
      <c r="J80" s="50" t="str">
        <f>IF(J12="","",J12)</f>
        <v>28. 3. 2025</v>
      </c>
      <c r="L80" s="33"/>
    </row>
    <row r="81" spans="2:65" s="1" customFormat="1" ht="6.9" customHeight="1">
      <c r="B81" s="33"/>
      <c r="L81" s="33"/>
    </row>
    <row r="82" spans="2:65" s="1" customFormat="1" ht="40.049999999999997" customHeight="1">
      <c r="B82" s="33"/>
      <c r="C82" s="28" t="s">
        <v>25</v>
      </c>
      <c r="F82" s="26" t="str">
        <f>E15</f>
        <v>Obec Mukařov</v>
      </c>
      <c r="I82" s="28" t="s">
        <v>32</v>
      </c>
      <c r="J82" s="31" t="str">
        <f>E21</f>
        <v>Vodohospodářský rozvoj a výstavba a.s. Praha</v>
      </c>
      <c r="L82" s="33"/>
    </row>
    <row r="83" spans="2:65" s="1" customFormat="1" ht="15.15" customHeight="1">
      <c r="B83" s="33"/>
      <c r="C83" s="28" t="s">
        <v>30</v>
      </c>
      <c r="F83" s="26" t="str">
        <f>IF(E18="","",E18)</f>
        <v>Vyplň údaj</v>
      </c>
      <c r="I83" s="28" t="s">
        <v>36</v>
      </c>
      <c r="J83" s="31" t="str">
        <f>E24</f>
        <v>M. Morská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125</v>
      </c>
      <c r="D85" s="114" t="s">
        <v>59</v>
      </c>
      <c r="E85" s="114" t="s">
        <v>55</v>
      </c>
      <c r="F85" s="114" t="s">
        <v>56</v>
      </c>
      <c r="G85" s="114" t="s">
        <v>126</v>
      </c>
      <c r="H85" s="114" t="s">
        <v>127</v>
      </c>
      <c r="I85" s="114" t="s">
        <v>128</v>
      </c>
      <c r="J85" s="114" t="s">
        <v>115</v>
      </c>
      <c r="K85" s="115" t="s">
        <v>129</v>
      </c>
      <c r="L85" s="112"/>
      <c r="M85" s="57" t="s">
        <v>3</v>
      </c>
      <c r="N85" s="58" t="s">
        <v>44</v>
      </c>
      <c r="O85" s="58" t="s">
        <v>130</v>
      </c>
      <c r="P85" s="58" t="s">
        <v>131</v>
      </c>
      <c r="Q85" s="58" t="s">
        <v>132</v>
      </c>
      <c r="R85" s="58" t="s">
        <v>133</v>
      </c>
      <c r="S85" s="58" t="s">
        <v>134</v>
      </c>
      <c r="T85" s="59" t="s">
        <v>135</v>
      </c>
    </row>
    <row r="86" spans="2:65" s="1" customFormat="1" ht="22.8" customHeight="1">
      <c r="B86" s="33"/>
      <c r="C86" s="62" t="s">
        <v>136</v>
      </c>
      <c r="J86" s="116">
        <f>BK86</f>
        <v>0</v>
      </c>
      <c r="L86" s="33"/>
      <c r="M86" s="60"/>
      <c r="N86" s="51"/>
      <c r="O86" s="51"/>
      <c r="P86" s="117">
        <f>P87+P153+P210</f>
        <v>0</v>
      </c>
      <c r="Q86" s="51"/>
      <c r="R86" s="117">
        <f>R87+R153+R210</f>
        <v>0.39983108000000001</v>
      </c>
      <c r="S86" s="51"/>
      <c r="T86" s="118">
        <f>T87+T153+T210</f>
        <v>0</v>
      </c>
      <c r="AT86" s="18" t="s">
        <v>73</v>
      </c>
      <c r="AU86" s="18" t="s">
        <v>116</v>
      </c>
      <c r="BK86" s="119">
        <f>BK87+BK153+BK210</f>
        <v>0</v>
      </c>
    </row>
    <row r="87" spans="2:65" s="11" customFormat="1" ht="25.95" customHeight="1">
      <c r="B87" s="120"/>
      <c r="D87" s="121" t="s">
        <v>73</v>
      </c>
      <c r="E87" s="122" t="s">
        <v>137</v>
      </c>
      <c r="F87" s="122" t="s">
        <v>138</v>
      </c>
      <c r="I87" s="123"/>
      <c r="J87" s="124">
        <f>BK87</f>
        <v>0</v>
      </c>
      <c r="L87" s="120"/>
      <c r="M87" s="125"/>
      <c r="P87" s="126">
        <f>P88</f>
        <v>0</v>
      </c>
      <c r="R87" s="126">
        <f>R88</f>
        <v>0.18677108000000001</v>
      </c>
      <c r="T87" s="127">
        <f>T88</f>
        <v>0</v>
      </c>
      <c r="AR87" s="121" t="s">
        <v>81</v>
      </c>
      <c r="AT87" s="128" t="s">
        <v>73</v>
      </c>
      <c r="AU87" s="128" t="s">
        <v>74</v>
      </c>
      <c r="AY87" s="121" t="s">
        <v>139</v>
      </c>
      <c r="BK87" s="129">
        <f>BK88</f>
        <v>0</v>
      </c>
    </row>
    <row r="88" spans="2:65" s="11" customFormat="1" ht="22.8" customHeight="1">
      <c r="B88" s="120"/>
      <c r="D88" s="121" t="s">
        <v>73</v>
      </c>
      <c r="E88" s="130" t="s">
        <v>140</v>
      </c>
      <c r="F88" s="130" t="s">
        <v>141</v>
      </c>
      <c r="I88" s="123"/>
      <c r="J88" s="131">
        <f>BK88</f>
        <v>0</v>
      </c>
      <c r="L88" s="120"/>
      <c r="M88" s="125"/>
      <c r="P88" s="126">
        <f>SUM(P89:P152)</f>
        <v>0</v>
      </c>
      <c r="R88" s="126">
        <f>SUM(R89:R152)</f>
        <v>0.18677108000000001</v>
      </c>
      <c r="T88" s="127">
        <f>SUM(T89:T152)</f>
        <v>0</v>
      </c>
      <c r="AR88" s="121" t="s">
        <v>81</v>
      </c>
      <c r="AT88" s="128" t="s">
        <v>73</v>
      </c>
      <c r="AU88" s="128" t="s">
        <v>81</v>
      </c>
      <c r="AY88" s="121" t="s">
        <v>139</v>
      </c>
      <c r="BK88" s="129">
        <f>SUM(BK89:BK152)</f>
        <v>0</v>
      </c>
    </row>
    <row r="89" spans="2:65" s="1" customFormat="1" ht="44.25" customHeight="1">
      <c r="B89" s="132"/>
      <c r="C89" s="133" t="s">
        <v>81</v>
      </c>
      <c r="D89" s="133" t="s">
        <v>142</v>
      </c>
      <c r="E89" s="134" t="s">
        <v>143</v>
      </c>
      <c r="F89" s="135" t="s">
        <v>144</v>
      </c>
      <c r="G89" s="136" t="s">
        <v>145</v>
      </c>
      <c r="H89" s="137">
        <v>2</v>
      </c>
      <c r="I89" s="138"/>
      <c r="J89" s="139">
        <f>ROUND(I89*H89,2)</f>
        <v>0</v>
      </c>
      <c r="K89" s="135" t="s">
        <v>146</v>
      </c>
      <c r="L89" s="33"/>
      <c r="M89" s="140" t="s">
        <v>3</v>
      </c>
      <c r="N89" s="141" t="s">
        <v>45</v>
      </c>
      <c r="P89" s="142">
        <f>O89*H89</f>
        <v>0</v>
      </c>
      <c r="Q89" s="142">
        <v>1.67E-3</v>
      </c>
      <c r="R89" s="142">
        <f>Q89*H89</f>
        <v>3.3400000000000001E-3</v>
      </c>
      <c r="S89" s="142">
        <v>0</v>
      </c>
      <c r="T89" s="143">
        <f>S89*H89</f>
        <v>0</v>
      </c>
      <c r="AR89" s="144" t="s">
        <v>81</v>
      </c>
      <c r="AT89" s="144" t="s">
        <v>142</v>
      </c>
      <c r="AU89" s="144" t="s">
        <v>83</v>
      </c>
      <c r="AY89" s="18" t="s">
        <v>139</v>
      </c>
      <c r="BE89" s="145">
        <f>IF(N89="základní",J89,0)</f>
        <v>0</v>
      </c>
      <c r="BF89" s="145">
        <f>IF(N89="snížená",J89,0)</f>
        <v>0</v>
      </c>
      <c r="BG89" s="145">
        <f>IF(N89="zákl. přenesená",J89,0)</f>
        <v>0</v>
      </c>
      <c r="BH89" s="145">
        <f>IF(N89="sníž. přenesená",J89,0)</f>
        <v>0</v>
      </c>
      <c r="BI89" s="145">
        <f>IF(N89="nulová",J89,0)</f>
        <v>0</v>
      </c>
      <c r="BJ89" s="18" t="s">
        <v>81</v>
      </c>
      <c r="BK89" s="145">
        <f>ROUND(I89*H89,2)</f>
        <v>0</v>
      </c>
      <c r="BL89" s="18" t="s">
        <v>81</v>
      </c>
      <c r="BM89" s="144" t="s">
        <v>147</v>
      </c>
    </row>
    <row r="90" spans="2:65" s="1" customFormat="1">
      <c r="B90" s="33"/>
      <c r="D90" s="146" t="s">
        <v>148</v>
      </c>
      <c r="F90" s="147" t="s">
        <v>149</v>
      </c>
      <c r="I90" s="148"/>
      <c r="L90" s="33"/>
      <c r="M90" s="149"/>
      <c r="T90" s="54"/>
      <c r="AT90" s="18" t="s">
        <v>148</v>
      </c>
      <c r="AU90" s="18" t="s">
        <v>83</v>
      </c>
    </row>
    <row r="91" spans="2:65" s="1" customFormat="1" ht="37.799999999999997" customHeight="1">
      <c r="B91" s="132"/>
      <c r="C91" s="150" t="s">
        <v>83</v>
      </c>
      <c r="D91" s="150" t="s">
        <v>150</v>
      </c>
      <c r="E91" s="151" t="s">
        <v>151</v>
      </c>
      <c r="F91" s="152" t="s">
        <v>152</v>
      </c>
      <c r="G91" s="153" t="s">
        <v>145</v>
      </c>
      <c r="H91" s="154">
        <v>2</v>
      </c>
      <c r="I91" s="155"/>
      <c r="J91" s="156">
        <f>ROUND(I91*H91,2)</f>
        <v>0</v>
      </c>
      <c r="K91" s="152" t="s">
        <v>3</v>
      </c>
      <c r="L91" s="157"/>
      <c r="M91" s="158" t="s">
        <v>3</v>
      </c>
      <c r="N91" s="159" t="s">
        <v>45</v>
      </c>
      <c r="P91" s="142">
        <f>O91*H91</f>
        <v>0</v>
      </c>
      <c r="Q91" s="142">
        <v>1.78E-2</v>
      </c>
      <c r="R91" s="142">
        <f>Q91*H91</f>
        <v>3.56E-2</v>
      </c>
      <c r="S91" s="142">
        <v>0</v>
      </c>
      <c r="T91" s="143">
        <f>S91*H91</f>
        <v>0</v>
      </c>
      <c r="AR91" s="144" t="s">
        <v>83</v>
      </c>
      <c r="AT91" s="144" t="s">
        <v>150</v>
      </c>
      <c r="AU91" s="144" t="s">
        <v>83</v>
      </c>
      <c r="AY91" s="18" t="s">
        <v>139</v>
      </c>
      <c r="BE91" s="145">
        <f>IF(N91="základní",J91,0)</f>
        <v>0</v>
      </c>
      <c r="BF91" s="145">
        <f>IF(N91="snížená",J91,0)</f>
        <v>0</v>
      </c>
      <c r="BG91" s="145">
        <f>IF(N91="zákl. přenesená",J91,0)</f>
        <v>0</v>
      </c>
      <c r="BH91" s="145">
        <f>IF(N91="sníž. přenesená",J91,0)</f>
        <v>0</v>
      </c>
      <c r="BI91" s="145">
        <f>IF(N91="nulová",J91,0)</f>
        <v>0</v>
      </c>
      <c r="BJ91" s="18" t="s">
        <v>81</v>
      </c>
      <c r="BK91" s="145">
        <f>ROUND(I91*H91,2)</f>
        <v>0</v>
      </c>
      <c r="BL91" s="18" t="s">
        <v>81</v>
      </c>
      <c r="BM91" s="144" t="s">
        <v>153</v>
      </c>
    </row>
    <row r="92" spans="2:65" s="12" customFormat="1">
      <c r="B92" s="160"/>
      <c r="D92" s="161" t="s">
        <v>154</v>
      </c>
      <c r="E92" s="162" t="s">
        <v>3</v>
      </c>
      <c r="F92" s="163" t="s">
        <v>155</v>
      </c>
      <c r="H92" s="162" t="s">
        <v>3</v>
      </c>
      <c r="I92" s="164"/>
      <c r="L92" s="160"/>
      <c r="M92" s="165"/>
      <c r="T92" s="166"/>
      <c r="AT92" s="162" t="s">
        <v>154</v>
      </c>
      <c r="AU92" s="162" t="s">
        <v>83</v>
      </c>
      <c r="AV92" s="12" t="s">
        <v>81</v>
      </c>
      <c r="AW92" s="12" t="s">
        <v>35</v>
      </c>
      <c r="AX92" s="12" t="s">
        <v>74</v>
      </c>
      <c r="AY92" s="162" t="s">
        <v>139</v>
      </c>
    </row>
    <row r="93" spans="2:65" s="13" customFormat="1">
      <c r="B93" s="167"/>
      <c r="D93" s="161" t="s">
        <v>154</v>
      </c>
      <c r="E93" s="168" t="s">
        <v>3</v>
      </c>
      <c r="F93" s="169" t="s">
        <v>156</v>
      </c>
      <c r="H93" s="170">
        <v>2</v>
      </c>
      <c r="I93" s="171"/>
      <c r="L93" s="167"/>
      <c r="M93" s="172"/>
      <c r="T93" s="173"/>
      <c r="AT93" s="168" t="s">
        <v>154</v>
      </c>
      <c r="AU93" s="168" t="s">
        <v>83</v>
      </c>
      <c r="AV93" s="13" t="s">
        <v>83</v>
      </c>
      <c r="AW93" s="13" t="s">
        <v>35</v>
      </c>
      <c r="AX93" s="13" t="s">
        <v>81</v>
      </c>
      <c r="AY93" s="168" t="s">
        <v>139</v>
      </c>
    </row>
    <row r="94" spans="2:65" s="1" customFormat="1" ht="44.25" customHeight="1">
      <c r="B94" s="132"/>
      <c r="C94" s="133" t="s">
        <v>97</v>
      </c>
      <c r="D94" s="133" t="s">
        <v>142</v>
      </c>
      <c r="E94" s="134" t="s">
        <v>157</v>
      </c>
      <c r="F94" s="135" t="s">
        <v>158</v>
      </c>
      <c r="G94" s="136" t="s">
        <v>145</v>
      </c>
      <c r="H94" s="137">
        <v>1</v>
      </c>
      <c r="I94" s="138"/>
      <c r="J94" s="139">
        <f>ROUND(I94*H94,2)</f>
        <v>0</v>
      </c>
      <c r="K94" s="135" t="s">
        <v>146</v>
      </c>
      <c r="L94" s="33"/>
      <c r="M94" s="140" t="s">
        <v>3</v>
      </c>
      <c r="N94" s="141" t="s">
        <v>45</v>
      </c>
      <c r="P94" s="142">
        <f>O94*H94</f>
        <v>0</v>
      </c>
      <c r="Q94" s="142">
        <v>1.7099999999999999E-3</v>
      </c>
      <c r="R94" s="142">
        <f>Q94*H94</f>
        <v>1.7099999999999999E-3</v>
      </c>
      <c r="S94" s="142">
        <v>0</v>
      </c>
      <c r="T94" s="143">
        <f>S94*H94</f>
        <v>0</v>
      </c>
      <c r="AR94" s="144" t="s">
        <v>159</v>
      </c>
      <c r="AT94" s="144" t="s">
        <v>142</v>
      </c>
      <c r="AU94" s="144" t="s">
        <v>83</v>
      </c>
      <c r="AY94" s="18" t="s">
        <v>139</v>
      </c>
      <c r="BE94" s="145">
        <f>IF(N94="základní",J94,0)</f>
        <v>0</v>
      </c>
      <c r="BF94" s="145">
        <f>IF(N94="snížená",J94,0)</f>
        <v>0</v>
      </c>
      <c r="BG94" s="145">
        <f>IF(N94="zákl. přenesená",J94,0)</f>
        <v>0</v>
      </c>
      <c r="BH94" s="145">
        <f>IF(N94="sníž. přenesená",J94,0)</f>
        <v>0</v>
      </c>
      <c r="BI94" s="145">
        <f>IF(N94="nulová",J94,0)</f>
        <v>0</v>
      </c>
      <c r="BJ94" s="18" t="s">
        <v>81</v>
      </c>
      <c r="BK94" s="145">
        <f>ROUND(I94*H94,2)</f>
        <v>0</v>
      </c>
      <c r="BL94" s="18" t="s">
        <v>159</v>
      </c>
      <c r="BM94" s="144" t="s">
        <v>160</v>
      </c>
    </row>
    <row r="95" spans="2:65" s="1" customFormat="1">
      <c r="B95" s="33"/>
      <c r="D95" s="146" t="s">
        <v>148</v>
      </c>
      <c r="F95" s="147" t="s">
        <v>161</v>
      </c>
      <c r="I95" s="148"/>
      <c r="L95" s="33"/>
      <c r="M95" s="149"/>
      <c r="T95" s="54"/>
      <c r="AT95" s="18" t="s">
        <v>148</v>
      </c>
      <c r="AU95" s="18" t="s">
        <v>83</v>
      </c>
    </row>
    <row r="96" spans="2:65" s="12" customFormat="1">
      <c r="B96" s="160"/>
      <c r="D96" s="161" t="s">
        <v>154</v>
      </c>
      <c r="E96" s="162" t="s">
        <v>3</v>
      </c>
      <c r="F96" s="163" t="s">
        <v>155</v>
      </c>
      <c r="H96" s="162" t="s">
        <v>3</v>
      </c>
      <c r="I96" s="164"/>
      <c r="L96" s="160"/>
      <c r="M96" s="165"/>
      <c r="T96" s="166"/>
      <c r="AT96" s="162" t="s">
        <v>154</v>
      </c>
      <c r="AU96" s="162" t="s">
        <v>83</v>
      </c>
      <c r="AV96" s="12" t="s">
        <v>81</v>
      </c>
      <c r="AW96" s="12" t="s">
        <v>35</v>
      </c>
      <c r="AX96" s="12" t="s">
        <v>74</v>
      </c>
      <c r="AY96" s="162" t="s">
        <v>139</v>
      </c>
    </row>
    <row r="97" spans="2:65" s="13" customFormat="1">
      <c r="B97" s="167"/>
      <c r="D97" s="161" t="s">
        <v>154</v>
      </c>
      <c r="E97" s="168" t="s">
        <v>3</v>
      </c>
      <c r="F97" s="169" t="s">
        <v>162</v>
      </c>
      <c r="H97" s="170">
        <v>1</v>
      </c>
      <c r="I97" s="171"/>
      <c r="L97" s="167"/>
      <c r="M97" s="172"/>
      <c r="T97" s="173"/>
      <c r="AT97" s="168" t="s">
        <v>154</v>
      </c>
      <c r="AU97" s="168" t="s">
        <v>83</v>
      </c>
      <c r="AV97" s="13" t="s">
        <v>83</v>
      </c>
      <c r="AW97" s="13" t="s">
        <v>35</v>
      </c>
      <c r="AX97" s="13" t="s">
        <v>81</v>
      </c>
      <c r="AY97" s="168" t="s">
        <v>139</v>
      </c>
    </row>
    <row r="98" spans="2:65" s="1" customFormat="1" ht="33" customHeight="1">
      <c r="B98" s="132"/>
      <c r="C98" s="150" t="s">
        <v>159</v>
      </c>
      <c r="D98" s="150" t="s">
        <v>150</v>
      </c>
      <c r="E98" s="151" t="s">
        <v>163</v>
      </c>
      <c r="F98" s="152" t="s">
        <v>164</v>
      </c>
      <c r="G98" s="153" t="s">
        <v>145</v>
      </c>
      <c r="H98" s="154">
        <v>1</v>
      </c>
      <c r="I98" s="155"/>
      <c r="J98" s="156">
        <f>ROUND(I98*H98,2)</f>
        <v>0</v>
      </c>
      <c r="K98" s="152" t="s">
        <v>146</v>
      </c>
      <c r="L98" s="157"/>
      <c r="M98" s="158" t="s">
        <v>3</v>
      </c>
      <c r="N98" s="159" t="s">
        <v>45</v>
      </c>
      <c r="P98" s="142">
        <f>O98*H98</f>
        <v>0</v>
      </c>
      <c r="Q98" s="142">
        <v>1.4E-2</v>
      </c>
      <c r="R98" s="142">
        <f>Q98*H98</f>
        <v>1.4E-2</v>
      </c>
      <c r="S98" s="142">
        <v>0</v>
      </c>
      <c r="T98" s="143">
        <f>S98*H98</f>
        <v>0</v>
      </c>
      <c r="AR98" s="144" t="s">
        <v>140</v>
      </c>
      <c r="AT98" s="144" t="s">
        <v>150</v>
      </c>
      <c r="AU98" s="144" t="s">
        <v>83</v>
      </c>
      <c r="AY98" s="18" t="s">
        <v>139</v>
      </c>
      <c r="BE98" s="145">
        <f>IF(N98="základní",J98,0)</f>
        <v>0</v>
      </c>
      <c r="BF98" s="145">
        <f>IF(N98="snížená",J98,0)</f>
        <v>0</v>
      </c>
      <c r="BG98" s="145">
        <f>IF(N98="zákl. přenesená",J98,0)</f>
        <v>0</v>
      </c>
      <c r="BH98" s="145">
        <f>IF(N98="sníž. přenesená",J98,0)</f>
        <v>0</v>
      </c>
      <c r="BI98" s="145">
        <f>IF(N98="nulová",J98,0)</f>
        <v>0</v>
      </c>
      <c r="BJ98" s="18" t="s">
        <v>81</v>
      </c>
      <c r="BK98" s="145">
        <f>ROUND(I98*H98,2)</f>
        <v>0</v>
      </c>
      <c r="BL98" s="18" t="s">
        <v>159</v>
      </c>
      <c r="BM98" s="144" t="s">
        <v>165</v>
      </c>
    </row>
    <row r="99" spans="2:65" s="1" customFormat="1" ht="37.799999999999997" customHeight="1">
      <c r="B99" s="132"/>
      <c r="C99" s="133" t="s">
        <v>166</v>
      </c>
      <c r="D99" s="133" t="s">
        <v>142</v>
      </c>
      <c r="E99" s="134" t="s">
        <v>167</v>
      </c>
      <c r="F99" s="135" t="s">
        <v>168</v>
      </c>
      <c r="G99" s="136" t="s">
        <v>169</v>
      </c>
      <c r="H99" s="137">
        <v>1.2</v>
      </c>
      <c r="I99" s="138"/>
      <c r="J99" s="139">
        <f>ROUND(I99*H99,2)</f>
        <v>0</v>
      </c>
      <c r="K99" s="135" t="s">
        <v>146</v>
      </c>
      <c r="L99" s="33"/>
      <c r="M99" s="140" t="s">
        <v>3</v>
      </c>
      <c r="N99" s="141" t="s">
        <v>45</v>
      </c>
      <c r="P99" s="142">
        <f>O99*H99</f>
        <v>0</v>
      </c>
      <c r="Q99" s="142">
        <v>0</v>
      </c>
      <c r="R99" s="142">
        <f>Q99*H99</f>
        <v>0</v>
      </c>
      <c r="S99" s="142">
        <v>0</v>
      </c>
      <c r="T99" s="143">
        <f>S99*H99</f>
        <v>0</v>
      </c>
      <c r="AR99" s="144" t="s">
        <v>159</v>
      </c>
      <c r="AT99" s="144" t="s">
        <v>142</v>
      </c>
      <c r="AU99" s="144" t="s">
        <v>83</v>
      </c>
      <c r="AY99" s="18" t="s">
        <v>139</v>
      </c>
      <c r="BE99" s="145">
        <f>IF(N99="základní",J99,0)</f>
        <v>0</v>
      </c>
      <c r="BF99" s="145">
        <f>IF(N99="snížená",J99,0)</f>
        <v>0</v>
      </c>
      <c r="BG99" s="145">
        <f>IF(N99="zákl. přenesená",J99,0)</f>
        <v>0</v>
      </c>
      <c r="BH99" s="145">
        <f>IF(N99="sníž. přenesená",J99,0)</f>
        <v>0</v>
      </c>
      <c r="BI99" s="145">
        <f>IF(N99="nulová",J99,0)</f>
        <v>0</v>
      </c>
      <c r="BJ99" s="18" t="s">
        <v>81</v>
      </c>
      <c r="BK99" s="145">
        <f>ROUND(I99*H99,2)</f>
        <v>0</v>
      </c>
      <c r="BL99" s="18" t="s">
        <v>159</v>
      </c>
      <c r="BM99" s="144" t="s">
        <v>170</v>
      </c>
    </row>
    <row r="100" spans="2:65" s="1" customFormat="1">
      <c r="B100" s="33"/>
      <c r="D100" s="146" t="s">
        <v>148</v>
      </c>
      <c r="F100" s="147" t="s">
        <v>171</v>
      </c>
      <c r="I100" s="148"/>
      <c r="L100" s="33"/>
      <c r="M100" s="149"/>
      <c r="T100" s="54"/>
      <c r="AT100" s="18" t="s">
        <v>148</v>
      </c>
      <c r="AU100" s="18" t="s">
        <v>83</v>
      </c>
    </row>
    <row r="101" spans="2:65" s="1" customFormat="1" ht="24.15" customHeight="1">
      <c r="B101" s="132"/>
      <c r="C101" s="150" t="s">
        <v>172</v>
      </c>
      <c r="D101" s="150" t="s">
        <v>150</v>
      </c>
      <c r="E101" s="151" t="s">
        <v>173</v>
      </c>
      <c r="F101" s="152" t="s">
        <v>174</v>
      </c>
      <c r="G101" s="153" t="s">
        <v>169</v>
      </c>
      <c r="H101" s="154">
        <v>1.218</v>
      </c>
      <c r="I101" s="155"/>
      <c r="J101" s="156">
        <f>ROUND(I101*H101,2)</f>
        <v>0</v>
      </c>
      <c r="K101" s="152" t="s">
        <v>146</v>
      </c>
      <c r="L101" s="157"/>
      <c r="M101" s="158" t="s">
        <v>3</v>
      </c>
      <c r="N101" s="159" t="s">
        <v>45</v>
      </c>
      <c r="P101" s="142">
        <f>O101*H101</f>
        <v>0</v>
      </c>
      <c r="Q101" s="142">
        <v>1.06E-3</v>
      </c>
      <c r="R101" s="142">
        <f>Q101*H101</f>
        <v>1.29108E-3</v>
      </c>
      <c r="S101" s="142">
        <v>0</v>
      </c>
      <c r="T101" s="143">
        <f>S101*H101</f>
        <v>0</v>
      </c>
      <c r="AR101" s="144" t="s">
        <v>140</v>
      </c>
      <c r="AT101" s="144" t="s">
        <v>150</v>
      </c>
      <c r="AU101" s="144" t="s">
        <v>83</v>
      </c>
      <c r="AY101" s="18" t="s">
        <v>139</v>
      </c>
      <c r="BE101" s="145">
        <f>IF(N101="základní",J101,0)</f>
        <v>0</v>
      </c>
      <c r="BF101" s="145">
        <f>IF(N101="snížená",J101,0)</f>
        <v>0</v>
      </c>
      <c r="BG101" s="145">
        <f>IF(N101="zákl. přenesená",J101,0)</f>
        <v>0</v>
      </c>
      <c r="BH101" s="145">
        <f>IF(N101="sníž. přenesená",J101,0)</f>
        <v>0</v>
      </c>
      <c r="BI101" s="145">
        <f>IF(N101="nulová",J101,0)</f>
        <v>0</v>
      </c>
      <c r="BJ101" s="18" t="s">
        <v>81</v>
      </c>
      <c r="BK101" s="145">
        <f>ROUND(I101*H101,2)</f>
        <v>0</v>
      </c>
      <c r="BL101" s="18" t="s">
        <v>159</v>
      </c>
      <c r="BM101" s="144" t="s">
        <v>175</v>
      </c>
    </row>
    <row r="102" spans="2:65" s="12" customFormat="1">
      <c r="B102" s="160"/>
      <c r="D102" s="161" t="s">
        <v>154</v>
      </c>
      <c r="E102" s="162" t="s">
        <v>3</v>
      </c>
      <c r="F102" s="163" t="s">
        <v>155</v>
      </c>
      <c r="H102" s="162" t="s">
        <v>3</v>
      </c>
      <c r="I102" s="164"/>
      <c r="L102" s="160"/>
      <c r="M102" s="165"/>
      <c r="T102" s="166"/>
      <c r="AT102" s="162" t="s">
        <v>154</v>
      </c>
      <c r="AU102" s="162" t="s">
        <v>83</v>
      </c>
      <c r="AV102" s="12" t="s">
        <v>81</v>
      </c>
      <c r="AW102" s="12" t="s">
        <v>35</v>
      </c>
      <c r="AX102" s="12" t="s">
        <v>74</v>
      </c>
      <c r="AY102" s="162" t="s">
        <v>139</v>
      </c>
    </row>
    <row r="103" spans="2:65" s="13" customFormat="1">
      <c r="B103" s="167"/>
      <c r="D103" s="161" t="s">
        <v>154</v>
      </c>
      <c r="E103" s="168" t="s">
        <v>3</v>
      </c>
      <c r="F103" s="169" t="s">
        <v>176</v>
      </c>
      <c r="H103" s="170">
        <v>1.2</v>
      </c>
      <c r="I103" s="171"/>
      <c r="L103" s="167"/>
      <c r="M103" s="172"/>
      <c r="T103" s="173"/>
      <c r="AT103" s="168" t="s">
        <v>154</v>
      </c>
      <c r="AU103" s="168" t="s">
        <v>83</v>
      </c>
      <c r="AV103" s="13" t="s">
        <v>83</v>
      </c>
      <c r="AW103" s="13" t="s">
        <v>35</v>
      </c>
      <c r="AX103" s="13" t="s">
        <v>81</v>
      </c>
      <c r="AY103" s="168" t="s">
        <v>139</v>
      </c>
    </row>
    <row r="104" spans="2:65" s="13" customFormat="1">
      <c r="B104" s="167"/>
      <c r="D104" s="161" t="s">
        <v>154</v>
      </c>
      <c r="F104" s="169" t="s">
        <v>177</v>
      </c>
      <c r="H104" s="170">
        <v>1.218</v>
      </c>
      <c r="I104" s="171"/>
      <c r="L104" s="167"/>
      <c r="M104" s="172"/>
      <c r="T104" s="173"/>
      <c r="AT104" s="168" t="s">
        <v>154</v>
      </c>
      <c r="AU104" s="168" t="s">
        <v>83</v>
      </c>
      <c r="AV104" s="13" t="s">
        <v>83</v>
      </c>
      <c r="AW104" s="13" t="s">
        <v>4</v>
      </c>
      <c r="AX104" s="13" t="s">
        <v>81</v>
      </c>
      <c r="AY104" s="168" t="s">
        <v>139</v>
      </c>
    </row>
    <row r="105" spans="2:65" s="1" customFormat="1" ht="37.799999999999997" customHeight="1">
      <c r="B105" s="132"/>
      <c r="C105" s="133" t="s">
        <v>178</v>
      </c>
      <c r="D105" s="133" t="s">
        <v>142</v>
      </c>
      <c r="E105" s="134" t="s">
        <v>179</v>
      </c>
      <c r="F105" s="135" t="s">
        <v>180</v>
      </c>
      <c r="G105" s="136" t="s">
        <v>145</v>
      </c>
      <c r="H105" s="137">
        <v>1</v>
      </c>
      <c r="I105" s="138"/>
      <c r="J105" s="139">
        <f>ROUND(I105*H105,2)</f>
        <v>0</v>
      </c>
      <c r="K105" s="135" t="s">
        <v>146</v>
      </c>
      <c r="L105" s="33"/>
      <c r="M105" s="140" t="s">
        <v>3</v>
      </c>
      <c r="N105" s="141" t="s">
        <v>45</v>
      </c>
      <c r="P105" s="142">
        <f>O105*H105</f>
        <v>0</v>
      </c>
      <c r="Q105" s="142">
        <v>7.2000000000000005E-4</v>
      </c>
      <c r="R105" s="142">
        <f>Q105*H105</f>
        <v>7.2000000000000005E-4</v>
      </c>
      <c r="S105" s="142">
        <v>0</v>
      </c>
      <c r="T105" s="143">
        <f>S105*H105</f>
        <v>0</v>
      </c>
      <c r="AR105" s="144" t="s">
        <v>81</v>
      </c>
      <c r="AT105" s="144" t="s">
        <v>142</v>
      </c>
      <c r="AU105" s="144" t="s">
        <v>83</v>
      </c>
      <c r="AY105" s="18" t="s">
        <v>139</v>
      </c>
      <c r="BE105" s="145">
        <f>IF(N105="základní",J105,0)</f>
        <v>0</v>
      </c>
      <c r="BF105" s="145">
        <f>IF(N105="snížená",J105,0)</f>
        <v>0</v>
      </c>
      <c r="BG105" s="145">
        <f>IF(N105="zákl. přenesená",J105,0)</f>
        <v>0</v>
      </c>
      <c r="BH105" s="145">
        <f>IF(N105="sníž. přenesená",J105,0)</f>
        <v>0</v>
      </c>
      <c r="BI105" s="145">
        <f>IF(N105="nulová",J105,0)</f>
        <v>0</v>
      </c>
      <c r="BJ105" s="18" t="s">
        <v>81</v>
      </c>
      <c r="BK105" s="145">
        <f>ROUND(I105*H105,2)</f>
        <v>0</v>
      </c>
      <c r="BL105" s="18" t="s">
        <v>81</v>
      </c>
      <c r="BM105" s="144" t="s">
        <v>181</v>
      </c>
    </row>
    <row r="106" spans="2:65" s="1" customFormat="1">
      <c r="B106" s="33"/>
      <c r="D106" s="146" t="s">
        <v>148</v>
      </c>
      <c r="F106" s="147" t="s">
        <v>182</v>
      </c>
      <c r="I106" s="148"/>
      <c r="L106" s="33"/>
      <c r="M106" s="149"/>
      <c r="T106" s="54"/>
      <c r="AT106" s="18" t="s">
        <v>148</v>
      </c>
      <c r="AU106" s="18" t="s">
        <v>83</v>
      </c>
    </row>
    <row r="107" spans="2:65" s="1" customFormat="1" ht="24.15" customHeight="1">
      <c r="B107" s="132"/>
      <c r="C107" s="150" t="s">
        <v>140</v>
      </c>
      <c r="D107" s="150" t="s">
        <v>150</v>
      </c>
      <c r="E107" s="151" t="s">
        <v>183</v>
      </c>
      <c r="F107" s="152" t="s">
        <v>184</v>
      </c>
      <c r="G107" s="153" t="s">
        <v>145</v>
      </c>
      <c r="H107" s="154">
        <v>1</v>
      </c>
      <c r="I107" s="155"/>
      <c r="J107" s="156">
        <f>ROUND(I107*H107,2)</f>
        <v>0</v>
      </c>
      <c r="K107" s="152" t="s">
        <v>146</v>
      </c>
      <c r="L107" s="157"/>
      <c r="M107" s="158" t="s">
        <v>3</v>
      </c>
      <c r="N107" s="159" t="s">
        <v>45</v>
      </c>
      <c r="P107" s="142">
        <f>O107*H107</f>
        <v>0</v>
      </c>
      <c r="Q107" s="142">
        <v>1.2E-2</v>
      </c>
      <c r="R107" s="142">
        <f>Q107*H107</f>
        <v>1.2E-2</v>
      </c>
      <c r="S107" s="142">
        <v>0</v>
      </c>
      <c r="T107" s="143">
        <f>S107*H107</f>
        <v>0</v>
      </c>
      <c r="AR107" s="144" t="s">
        <v>83</v>
      </c>
      <c r="AT107" s="144" t="s">
        <v>150</v>
      </c>
      <c r="AU107" s="144" t="s">
        <v>83</v>
      </c>
      <c r="AY107" s="18" t="s">
        <v>139</v>
      </c>
      <c r="BE107" s="145">
        <f>IF(N107="základní",J107,0)</f>
        <v>0</v>
      </c>
      <c r="BF107" s="145">
        <f>IF(N107="snížená",J107,0)</f>
        <v>0</v>
      </c>
      <c r="BG107" s="145">
        <f>IF(N107="zákl. přenesená",J107,0)</f>
        <v>0</v>
      </c>
      <c r="BH107" s="145">
        <f>IF(N107="sníž. přenesená",J107,0)</f>
        <v>0</v>
      </c>
      <c r="BI107" s="145">
        <f>IF(N107="nulová",J107,0)</f>
        <v>0</v>
      </c>
      <c r="BJ107" s="18" t="s">
        <v>81</v>
      </c>
      <c r="BK107" s="145">
        <f>ROUND(I107*H107,2)</f>
        <v>0</v>
      </c>
      <c r="BL107" s="18" t="s">
        <v>81</v>
      </c>
      <c r="BM107" s="144" t="s">
        <v>185</v>
      </c>
    </row>
    <row r="108" spans="2:65" s="12" customFormat="1">
      <c r="B108" s="160"/>
      <c r="D108" s="161" t="s">
        <v>154</v>
      </c>
      <c r="E108" s="162" t="s">
        <v>3</v>
      </c>
      <c r="F108" s="163" t="s">
        <v>155</v>
      </c>
      <c r="H108" s="162" t="s">
        <v>3</v>
      </c>
      <c r="I108" s="164"/>
      <c r="L108" s="160"/>
      <c r="M108" s="165"/>
      <c r="T108" s="166"/>
      <c r="AT108" s="162" t="s">
        <v>154</v>
      </c>
      <c r="AU108" s="162" t="s">
        <v>83</v>
      </c>
      <c r="AV108" s="12" t="s">
        <v>81</v>
      </c>
      <c r="AW108" s="12" t="s">
        <v>35</v>
      </c>
      <c r="AX108" s="12" t="s">
        <v>74</v>
      </c>
      <c r="AY108" s="162" t="s">
        <v>139</v>
      </c>
    </row>
    <row r="109" spans="2:65" s="13" customFormat="1">
      <c r="B109" s="167"/>
      <c r="D109" s="161" t="s">
        <v>154</v>
      </c>
      <c r="E109" s="168" t="s">
        <v>3</v>
      </c>
      <c r="F109" s="169" t="s">
        <v>186</v>
      </c>
      <c r="H109" s="170">
        <v>1</v>
      </c>
      <c r="I109" s="171"/>
      <c r="L109" s="167"/>
      <c r="M109" s="172"/>
      <c r="T109" s="173"/>
      <c r="AT109" s="168" t="s">
        <v>154</v>
      </c>
      <c r="AU109" s="168" t="s">
        <v>83</v>
      </c>
      <c r="AV109" s="13" t="s">
        <v>83</v>
      </c>
      <c r="AW109" s="13" t="s">
        <v>35</v>
      </c>
      <c r="AX109" s="13" t="s">
        <v>81</v>
      </c>
      <c r="AY109" s="168" t="s">
        <v>139</v>
      </c>
    </row>
    <row r="110" spans="2:65" s="1" customFormat="1" ht="16.5" customHeight="1">
      <c r="B110" s="132"/>
      <c r="C110" s="150" t="s">
        <v>187</v>
      </c>
      <c r="D110" s="150" t="s">
        <v>150</v>
      </c>
      <c r="E110" s="151" t="s">
        <v>188</v>
      </c>
      <c r="F110" s="152" t="s">
        <v>189</v>
      </c>
      <c r="G110" s="153" t="s">
        <v>145</v>
      </c>
      <c r="H110" s="154">
        <v>1</v>
      </c>
      <c r="I110" s="155"/>
      <c r="J110" s="156">
        <f>ROUND(I110*H110,2)</f>
        <v>0</v>
      </c>
      <c r="K110" s="152" t="s">
        <v>146</v>
      </c>
      <c r="L110" s="157"/>
      <c r="M110" s="158" t="s">
        <v>3</v>
      </c>
      <c r="N110" s="159" t="s">
        <v>45</v>
      </c>
      <c r="P110" s="142">
        <f>O110*H110</f>
        <v>0</v>
      </c>
      <c r="Q110" s="142">
        <v>6.9999999999999999E-4</v>
      </c>
      <c r="R110" s="142">
        <f>Q110*H110</f>
        <v>6.9999999999999999E-4</v>
      </c>
      <c r="S110" s="142">
        <v>0</v>
      </c>
      <c r="T110" s="143">
        <f>S110*H110</f>
        <v>0</v>
      </c>
      <c r="AR110" s="144" t="s">
        <v>83</v>
      </c>
      <c r="AT110" s="144" t="s">
        <v>150</v>
      </c>
      <c r="AU110" s="144" t="s">
        <v>83</v>
      </c>
      <c r="AY110" s="18" t="s">
        <v>139</v>
      </c>
      <c r="BE110" s="145">
        <f>IF(N110="základní",J110,0)</f>
        <v>0</v>
      </c>
      <c r="BF110" s="145">
        <f>IF(N110="snížená",J110,0)</f>
        <v>0</v>
      </c>
      <c r="BG110" s="145">
        <f>IF(N110="zákl. přenesená",J110,0)</f>
        <v>0</v>
      </c>
      <c r="BH110" s="145">
        <f>IF(N110="sníž. přenesená",J110,0)</f>
        <v>0</v>
      </c>
      <c r="BI110" s="145">
        <f>IF(N110="nulová",J110,0)</f>
        <v>0</v>
      </c>
      <c r="BJ110" s="18" t="s">
        <v>81</v>
      </c>
      <c r="BK110" s="145">
        <f>ROUND(I110*H110,2)</f>
        <v>0</v>
      </c>
      <c r="BL110" s="18" t="s">
        <v>81</v>
      </c>
      <c r="BM110" s="144" t="s">
        <v>190</v>
      </c>
    </row>
    <row r="111" spans="2:65" s="1" customFormat="1" ht="49.05" customHeight="1">
      <c r="B111" s="132"/>
      <c r="C111" s="133" t="s">
        <v>191</v>
      </c>
      <c r="D111" s="133" t="s">
        <v>142</v>
      </c>
      <c r="E111" s="134" t="s">
        <v>192</v>
      </c>
      <c r="F111" s="135" t="s">
        <v>193</v>
      </c>
      <c r="G111" s="136" t="s">
        <v>145</v>
      </c>
      <c r="H111" s="137">
        <v>1</v>
      </c>
      <c r="I111" s="138"/>
      <c r="J111" s="139">
        <f>ROUND(I111*H111,2)</f>
        <v>0</v>
      </c>
      <c r="K111" s="135" t="s">
        <v>146</v>
      </c>
      <c r="L111" s="33"/>
      <c r="M111" s="140" t="s">
        <v>3</v>
      </c>
      <c r="N111" s="141" t="s">
        <v>45</v>
      </c>
      <c r="P111" s="142">
        <f>O111*H111</f>
        <v>0</v>
      </c>
      <c r="Q111" s="142">
        <v>6.9999999999999999E-4</v>
      </c>
      <c r="R111" s="142">
        <f>Q111*H111</f>
        <v>6.9999999999999999E-4</v>
      </c>
      <c r="S111" s="142">
        <v>0</v>
      </c>
      <c r="T111" s="143">
        <f>S111*H111</f>
        <v>0</v>
      </c>
      <c r="AR111" s="144" t="s">
        <v>159</v>
      </c>
      <c r="AT111" s="144" t="s">
        <v>142</v>
      </c>
      <c r="AU111" s="144" t="s">
        <v>83</v>
      </c>
      <c r="AY111" s="18" t="s">
        <v>139</v>
      </c>
      <c r="BE111" s="145">
        <f>IF(N111="základní",J111,0)</f>
        <v>0</v>
      </c>
      <c r="BF111" s="145">
        <f>IF(N111="snížená",J111,0)</f>
        <v>0</v>
      </c>
      <c r="BG111" s="145">
        <f>IF(N111="zákl. přenesená",J111,0)</f>
        <v>0</v>
      </c>
      <c r="BH111" s="145">
        <f>IF(N111="sníž. přenesená",J111,0)</f>
        <v>0</v>
      </c>
      <c r="BI111" s="145">
        <f>IF(N111="nulová",J111,0)</f>
        <v>0</v>
      </c>
      <c r="BJ111" s="18" t="s">
        <v>81</v>
      </c>
      <c r="BK111" s="145">
        <f>ROUND(I111*H111,2)</f>
        <v>0</v>
      </c>
      <c r="BL111" s="18" t="s">
        <v>159</v>
      </c>
      <c r="BM111" s="144" t="s">
        <v>194</v>
      </c>
    </row>
    <row r="112" spans="2:65" s="1" customFormat="1">
      <c r="B112" s="33"/>
      <c r="D112" s="146" t="s">
        <v>148</v>
      </c>
      <c r="F112" s="147" t="s">
        <v>195</v>
      </c>
      <c r="I112" s="148"/>
      <c r="L112" s="33"/>
      <c r="M112" s="149"/>
      <c r="T112" s="54"/>
      <c r="AT112" s="18" t="s">
        <v>148</v>
      </c>
      <c r="AU112" s="18" t="s">
        <v>83</v>
      </c>
    </row>
    <row r="113" spans="2:65" s="1" customFormat="1" ht="16.5" customHeight="1">
      <c r="B113" s="132"/>
      <c r="C113" s="150" t="s">
        <v>196</v>
      </c>
      <c r="D113" s="150" t="s">
        <v>150</v>
      </c>
      <c r="E113" s="151" t="s">
        <v>197</v>
      </c>
      <c r="F113" s="152" t="s">
        <v>198</v>
      </c>
      <c r="G113" s="153" t="s">
        <v>145</v>
      </c>
      <c r="H113" s="154">
        <v>1</v>
      </c>
      <c r="I113" s="155"/>
      <c r="J113" s="156">
        <f>ROUND(I113*H113,2)</f>
        <v>0</v>
      </c>
      <c r="K113" s="152" t="s">
        <v>3</v>
      </c>
      <c r="L113" s="157"/>
      <c r="M113" s="158" t="s">
        <v>3</v>
      </c>
      <c r="N113" s="159" t="s">
        <v>45</v>
      </c>
      <c r="P113" s="142">
        <f>O113*H113</f>
        <v>0</v>
      </c>
      <c r="Q113" s="142">
        <v>4.7999999999999996E-3</v>
      </c>
      <c r="R113" s="142">
        <f>Q113*H113</f>
        <v>4.7999999999999996E-3</v>
      </c>
      <c r="S113" s="142">
        <v>0</v>
      </c>
      <c r="T113" s="143">
        <f>S113*H113</f>
        <v>0</v>
      </c>
      <c r="AR113" s="144" t="s">
        <v>140</v>
      </c>
      <c r="AT113" s="144" t="s">
        <v>150</v>
      </c>
      <c r="AU113" s="144" t="s">
        <v>83</v>
      </c>
      <c r="AY113" s="18" t="s">
        <v>139</v>
      </c>
      <c r="BE113" s="145">
        <f>IF(N113="základní",J113,0)</f>
        <v>0</v>
      </c>
      <c r="BF113" s="145">
        <f>IF(N113="snížená",J113,0)</f>
        <v>0</v>
      </c>
      <c r="BG113" s="145">
        <f>IF(N113="zákl. přenesená",J113,0)</f>
        <v>0</v>
      </c>
      <c r="BH113" s="145">
        <f>IF(N113="sníž. přenesená",J113,0)</f>
        <v>0</v>
      </c>
      <c r="BI113" s="145">
        <f>IF(N113="nulová",J113,0)</f>
        <v>0</v>
      </c>
      <c r="BJ113" s="18" t="s">
        <v>81</v>
      </c>
      <c r="BK113" s="145">
        <f>ROUND(I113*H113,2)</f>
        <v>0</v>
      </c>
      <c r="BL113" s="18" t="s">
        <v>159</v>
      </c>
      <c r="BM113" s="144" t="s">
        <v>199</v>
      </c>
    </row>
    <row r="114" spans="2:65" s="12" customFormat="1">
      <c r="B114" s="160"/>
      <c r="D114" s="161" t="s">
        <v>154</v>
      </c>
      <c r="E114" s="162" t="s">
        <v>3</v>
      </c>
      <c r="F114" s="163" t="s">
        <v>155</v>
      </c>
      <c r="H114" s="162" t="s">
        <v>3</v>
      </c>
      <c r="I114" s="164"/>
      <c r="L114" s="160"/>
      <c r="M114" s="165"/>
      <c r="T114" s="166"/>
      <c r="AT114" s="162" t="s">
        <v>154</v>
      </c>
      <c r="AU114" s="162" t="s">
        <v>83</v>
      </c>
      <c r="AV114" s="12" t="s">
        <v>81</v>
      </c>
      <c r="AW114" s="12" t="s">
        <v>35</v>
      </c>
      <c r="AX114" s="12" t="s">
        <v>74</v>
      </c>
      <c r="AY114" s="162" t="s">
        <v>139</v>
      </c>
    </row>
    <row r="115" spans="2:65" s="13" customFormat="1">
      <c r="B115" s="167"/>
      <c r="D115" s="161" t="s">
        <v>154</v>
      </c>
      <c r="E115" s="168" t="s">
        <v>3</v>
      </c>
      <c r="F115" s="169" t="s">
        <v>200</v>
      </c>
      <c r="H115" s="170">
        <v>1</v>
      </c>
      <c r="I115" s="171"/>
      <c r="L115" s="167"/>
      <c r="M115" s="172"/>
      <c r="T115" s="173"/>
      <c r="AT115" s="168" t="s">
        <v>154</v>
      </c>
      <c r="AU115" s="168" t="s">
        <v>83</v>
      </c>
      <c r="AV115" s="13" t="s">
        <v>83</v>
      </c>
      <c r="AW115" s="13" t="s">
        <v>35</v>
      </c>
      <c r="AX115" s="13" t="s">
        <v>81</v>
      </c>
      <c r="AY115" s="168" t="s">
        <v>139</v>
      </c>
    </row>
    <row r="116" spans="2:65" s="1" customFormat="1" ht="37.799999999999997" customHeight="1">
      <c r="B116" s="132"/>
      <c r="C116" s="133" t="s">
        <v>9</v>
      </c>
      <c r="D116" s="133" t="s">
        <v>142</v>
      </c>
      <c r="E116" s="134" t="s">
        <v>201</v>
      </c>
      <c r="F116" s="135" t="s">
        <v>202</v>
      </c>
      <c r="G116" s="136" t="s">
        <v>145</v>
      </c>
      <c r="H116" s="137">
        <v>4</v>
      </c>
      <c r="I116" s="138"/>
      <c r="J116" s="139">
        <f>ROUND(I116*H116,2)</f>
        <v>0</v>
      </c>
      <c r="K116" s="135" t="s">
        <v>146</v>
      </c>
      <c r="L116" s="33"/>
      <c r="M116" s="140" t="s">
        <v>3</v>
      </c>
      <c r="N116" s="141" t="s">
        <v>45</v>
      </c>
      <c r="P116" s="142">
        <f>O116*H116</f>
        <v>0</v>
      </c>
      <c r="Q116" s="142">
        <v>1.6199999999999999E-3</v>
      </c>
      <c r="R116" s="142">
        <f>Q116*H116</f>
        <v>6.4799999999999996E-3</v>
      </c>
      <c r="S116" s="142">
        <v>0</v>
      </c>
      <c r="T116" s="143">
        <f>S116*H116</f>
        <v>0</v>
      </c>
      <c r="AR116" s="144" t="s">
        <v>81</v>
      </c>
      <c r="AT116" s="144" t="s">
        <v>142</v>
      </c>
      <c r="AU116" s="144" t="s">
        <v>83</v>
      </c>
      <c r="AY116" s="18" t="s">
        <v>139</v>
      </c>
      <c r="BE116" s="145">
        <f>IF(N116="základní",J116,0)</f>
        <v>0</v>
      </c>
      <c r="BF116" s="145">
        <f>IF(N116="snížená",J116,0)</f>
        <v>0</v>
      </c>
      <c r="BG116" s="145">
        <f>IF(N116="zákl. přenesená",J116,0)</f>
        <v>0</v>
      </c>
      <c r="BH116" s="145">
        <f>IF(N116="sníž. přenesená",J116,0)</f>
        <v>0</v>
      </c>
      <c r="BI116" s="145">
        <f>IF(N116="nulová",J116,0)</f>
        <v>0</v>
      </c>
      <c r="BJ116" s="18" t="s">
        <v>81</v>
      </c>
      <c r="BK116" s="145">
        <f>ROUND(I116*H116,2)</f>
        <v>0</v>
      </c>
      <c r="BL116" s="18" t="s">
        <v>81</v>
      </c>
      <c r="BM116" s="144" t="s">
        <v>203</v>
      </c>
    </row>
    <row r="117" spans="2:65" s="1" customFormat="1">
      <c r="B117" s="33"/>
      <c r="D117" s="146" t="s">
        <v>148</v>
      </c>
      <c r="F117" s="147" t="s">
        <v>204</v>
      </c>
      <c r="I117" s="148"/>
      <c r="L117" s="33"/>
      <c r="M117" s="149"/>
      <c r="T117" s="54"/>
      <c r="AT117" s="18" t="s">
        <v>148</v>
      </c>
      <c r="AU117" s="18" t="s">
        <v>83</v>
      </c>
    </row>
    <row r="118" spans="2:65" s="1" customFormat="1" ht="24.15" customHeight="1">
      <c r="B118" s="132"/>
      <c r="C118" s="150" t="s">
        <v>205</v>
      </c>
      <c r="D118" s="150" t="s">
        <v>150</v>
      </c>
      <c r="E118" s="151" t="s">
        <v>206</v>
      </c>
      <c r="F118" s="152" t="s">
        <v>207</v>
      </c>
      <c r="G118" s="153" t="s">
        <v>145</v>
      </c>
      <c r="H118" s="154">
        <v>3</v>
      </c>
      <c r="I118" s="155"/>
      <c r="J118" s="156">
        <f>ROUND(I118*H118,2)</f>
        <v>0</v>
      </c>
      <c r="K118" s="152" t="s">
        <v>146</v>
      </c>
      <c r="L118" s="157"/>
      <c r="M118" s="158" t="s">
        <v>3</v>
      </c>
      <c r="N118" s="159" t="s">
        <v>45</v>
      </c>
      <c r="P118" s="142">
        <f>O118*H118</f>
        <v>0</v>
      </c>
      <c r="Q118" s="142">
        <v>1.7999999999999999E-2</v>
      </c>
      <c r="R118" s="142">
        <f>Q118*H118</f>
        <v>5.3999999999999992E-2</v>
      </c>
      <c r="S118" s="142">
        <v>0</v>
      </c>
      <c r="T118" s="143">
        <f>S118*H118</f>
        <v>0</v>
      </c>
      <c r="AR118" s="144" t="s">
        <v>83</v>
      </c>
      <c r="AT118" s="144" t="s">
        <v>150</v>
      </c>
      <c r="AU118" s="144" t="s">
        <v>83</v>
      </c>
      <c r="AY118" s="18" t="s">
        <v>139</v>
      </c>
      <c r="BE118" s="145">
        <f>IF(N118="základní",J118,0)</f>
        <v>0</v>
      </c>
      <c r="BF118" s="145">
        <f>IF(N118="snížená",J118,0)</f>
        <v>0</v>
      </c>
      <c r="BG118" s="145">
        <f>IF(N118="zákl. přenesená",J118,0)</f>
        <v>0</v>
      </c>
      <c r="BH118" s="145">
        <f>IF(N118="sníž. přenesená",J118,0)</f>
        <v>0</v>
      </c>
      <c r="BI118" s="145">
        <f>IF(N118="nulová",J118,0)</f>
        <v>0</v>
      </c>
      <c r="BJ118" s="18" t="s">
        <v>81</v>
      </c>
      <c r="BK118" s="145">
        <f>ROUND(I118*H118,2)</f>
        <v>0</v>
      </c>
      <c r="BL118" s="18" t="s">
        <v>81</v>
      </c>
      <c r="BM118" s="144" t="s">
        <v>208</v>
      </c>
    </row>
    <row r="119" spans="2:65" s="12" customFormat="1">
      <c r="B119" s="160"/>
      <c r="D119" s="161" t="s">
        <v>154</v>
      </c>
      <c r="E119" s="162" t="s">
        <v>3</v>
      </c>
      <c r="F119" s="163" t="s">
        <v>155</v>
      </c>
      <c r="H119" s="162" t="s">
        <v>3</v>
      </c>
      <c r="I119" s="164"/>
      <c r="L119" s="160"/>
      <c r="M119" s="165"/>
      <c r="T119" s="166"/>
      <c r="AT119" s="162" t="s">
        <v>154</v>
      </c>
      <c r="AU119" s="162" t="s">
        <v>83</v>
      </c>
      <c r="AV119" s="12" t="s">
        <v>81</v>
      </c>
      <c r="AW119" s="12" t="s">
        <v>35</v>
      </c>
      <c r="AX119" s="12" t="s">
        <v>74</v>
      </c>
      <c r="AY119" s="162" t="s">
        <v>139</v>
      </c>
    </row>
    <row r="120" spans="2:65" s="13" customFormat="1">
      <c r="B120" s="167"/>
      <c r="D120" s="161" t="s">
        <v>154</v>
      </c>
      <c r="E120" s="168" t="s">
        <v>3</v>
      </c>
      <c r="F120" s="169" t="s">
        <v>209</v>
      </c>
      <c r="H120" s="170">
        <v>3</v>
      </c>
      <c r="I120" s="171"/>
      <c r="L120" s="167"/>
      <c r="M120" s="172"/>
      <c r="T120" s="173"/>
      <c r="AT120" s="168" t="s">
        <v>154</v>
      </c>
      <c r="AU120" s="168" t="s">
        <v>83</v>
      </c>
      <c r="AV120" s="13" t="s">
        <v>83</v>
      </c>
      <c r="AW120" s="13" t="s">
        <v>35</v>
      </c>
      <c r="AX120" s="13" t="s">
        <v>81</v>
      </c>
      <c r="AY120" s="168" t="s">
        <v>139</v>
      </c>
    </row>
    <row r="121" spans="2:65" s="1" customFormat="1" ht="16.5" customHeight="1">
      <c r="B121" s="132"/>
      <c r="C121" s="150" t="s">
        <v>210</v>
      </c>
      <c r="D121" s="150" t="s">
        <v>150</v>
      </c>
      <c r="E121" s="151" t="s">
        <v>211</v>
      </c>
      <c r="F121" s="152" t="s">
        <v>212</v>
      </c>
      <c r="G121" s="153" t="s">
        <v>145</v>
      </c>
      <c r="H121" s="154">
        <v>3</v>
      </c>
      <c r="I121" s="155"/>
      <c r="J121" s="156">
        <f>ROUND(I121*H121,2)</f>
        <v>0</v>
      </c>
      <c r="K121" s="152" t="s">
        <v>146</v>
      </c>
      <c r="L121" s="157"/>
      <c r="M121" s="158" t="s">
        <v>3</v>
      </c>
      <c r="N121" s="159" t="s">
        <v>45</v>
      </c>
      <c r="P121" s="142">
        <f>O121*H121</f>
        <v>0</v>
      </c>
      <c r="Q121" s="142">
        <v>1.5E-3</v>
      </c>
      <c r="R121" s="142">
        <f>Q121*H121</f>
        <v>4.5000000000000005E-3</v>
      </c>
      <c r="S121" s="142">
        <v>0</v>
      </c>
      <c r="T121" s="143">
        <f>S121*H121</f>
        <v>0</v>
      </c>
      <c r="AR121" s="144" t="s">
        <v>83</v>
      </c>
      <c r="AT121" s="144" t="s">
        <v>150</v>
      </c>
      <c r="AU121" s="144" t="s">
        <v>83</v>
      </c>
      <c r="AY121" s="18" t="s">
        <v>139</v>
      </c>
      <c r="BE121" s="145">
        <f>IF(N121="základní",J121,0)</f>
        <v>0</v>
      </c>
      <c r="BF121" s="145">
        <f>IF(N121="snížená",J121,0)</f>
        <v>0</v>
      </c>
      <c r="BG121" s="145">
        <f>IF(N121="zákl. přenesená",J121,0)</f>
        <v>0</v>
      </c>
      <c r="BH121" s="145">
        <f>IF(N121="sníž. přenesená",J121,0)</f>
        <v>0</v>
      </c>
      <c r="BI121" s="145">
        <f>IF(N121="nulová",J121,0)</f>
        <v>0</v>
      </c>
      <c r="BJ121" s="18" t="s">
        <v>81</v>
      </c>
      <c r="BK121" s="145">
        <f>ROUND(I121*H121,2)</f>
        <v>0</v>
      </c>
      <c r="BL121" s="18" t="s">
        <v>81</v>
      </c>
      <c r="BM121" s="144" t="s">
        <v>213</v>
      </c>
    </row>
    <row r="122" spans="2:65" s="1" customFormat="1" ht="16.5" customHeight="1">
      <c r="B122" s="132"/>
      <c r="C122" s="150" t="s">
        <v>214</v>
      </c>
      <c r="D122" s="150" t="s">
        <v>150</v>
      </c>
      <c r="E122" s="151" t="s">
        <v>215</v>
      </c>
      <c r="F122" s="152" t="s">
        <v>216</v>
      </c>
      <c r="G122" s="153" t="s">
        <v>145</v>
      </c>
      <c r="H122" s="154">
        <v>1</v>
      </c>
      <c r="I122" s="155"/>
      <c r="J122" s="156">
        <f>ROUND(I122*H122,2)</f>
        <v>0</v>
      </c>
      <c r="K122" s="152" t="s">
        <v>146</v>
      </c>
      <c r="L122" s="157"/>
      <c r="M122" s="158" t="s">
        <v>3</v>
      </c>
      <c r="N122" s="159" t="s">
        <v>45</v>
      </c>
      <c r="P122" s="142">
        <f>O122*H122</f>
        <v>0</v>
      </c>
      <c r="Q122" s="142">
        <v>4.5999999999999999E-3</v>
      </c>
      <c r="R122" s="142">
        <f>Q122*H122</f>
        <v>4.5999999999999999E-3</v>
      </c>
      <c r="S122" s="142">
        <v>0</v>
      </c>
      <c r="T122" s="143">
        <f>S122*H122</f>
        <v>0</v>
      </c>
      <c r="AR122" s="144" t="s">
        <v>83</v>
      </c>
      <c r="AT122" s="144" t="s">
        <v>150</v>
      </c>
      <c r="AU122" s="144" t="s">
        <v>83</v>
      </c>
      <c r="AY122" s="18" t="s">
        <v>139</v>
      </c>
      <c r="BE122" s="145">
        <f>IF(N122="základní",J122,0)</f>
        <v>0</v>
      </c>
      <c r="BF122" s="145">
        <f>IF(N122="snížená",J122,0)</f>
        <v>0</v>
      </c>
      <c r="BG122" s="145">
        <f>IF(N122="zákl. přenesená",J122,0)</f>
        <v>0</v>
      </c>
      <c r="BH122" s="145">
        <f>IF(N122="sníž. přenesená",J122,0)</f>
        <v>0</v>
      </c>
      <c r="BI122" s="145">
        <f>IF(N122="nulová",J122,0)</f>
        <v>0</v>
      </c>
      <c r="BJ122" s="18" t="s">
        <v>81</v>
      </c>
      <c r="BK122" s="145">
        <f>ROUND(I122*H122,2)</f>
        <v>0</v>
      </c>
      <c r="BL122" s="18" t="s">
        <v>81</v>
      </c>
      <c r="BM122" s="144" t="s">
        <v>217</v>
      </c>
    </row>
    <row r="123" spans="2:65" s="12" customFormat="1">
      <c r="B123" s="160"/>
      <c r="D123" s="161" t="s">
        <v>154</v>
      </c>
      <c r="E123" s="162" t="s">
        <v>3</v>
      </c>
      <c r="F123" s="163" t="s">
        <v>155</v>
      </c>
      <c r="H123" s="162" t="s">
        <v>3</v>
      </c>
      <c r="I123" s="164"/>
      <c r="L123" s="160"/>
      <c r="M123" s="165"/>
      <c r="T123" s="166"/>
      <c r="AT123" s="162" t="s">
        <v>154</v>
      </c>
      <c r="AU123" s="162" t="s">
        <v>83</v>
      </c>
      <c r="AV123" s="12" t="s">
        <v>81</v>
      </c>
      <c r="AW123" s="12" t="s">
        <v>35</v>
      </c>
      <c r="AX123" s="12" t="s">
        <v>74</v>
      </c>
      <c r="AY123" s="162" t="s">
        <v>139</v>
      </c>
    </row>
    <row r="124" spans="2:65" s="13" customFormat="1">
      <c r="B124" s="167"/>
      <c r="D124" s="161" t="s">
        <v>154</v>
      </c>
      <c r="E124" s="168" t="s">
        <v>3</v>
      </c>
      <c r="F124" s="169" t="s">
        <v>218</v>
      </c>
      <c r="H124" s="170">
        <v>1</v>
      </c>
      <c r="I124" s="171"/>
      <c r="L124" s="167"/>
      <c r="M124" s="172"/>
      <c r="T124" s="173"/>
      <c r="AT124" s="168" t="s">
        <v>154</v>
      </c>
      <c r="AU124" s="168" t="s">
        <v>83</v>
      </c>
      <c r="AV124" s="13" t="s">
        <v>83</v>
      </c>
      <c r="AW124" s="13" t="s">
        <v>35</v>
      </c>
      <c r="AX124" s="13" t="s">
        <v>81</v>
      </c>
      <c r="AY124" s="168" t="s">
        <v>139</v>
      </c>
    </row>
    <row r="125" spans="2:65" s="1" customFormat="1" ht="37.799999999999997" customHeight="1">
      <c r="B125" s="132"/>
      <c r="C125" s="133" t="s">
        <v>219</v>
      </c>
      <c r="D125" s="133" t="s">
        <v>142</v>
      </c>
      <c r="E125" s="134" t="s">
        <v>220</v>
      </c>
      <c r="F125" s="135" t="s">
        <v>221</v>
      </c>
      <c r="G125" s="136" t="s">
        <v>145</v>
      </c>
      <c r="H125" s="137">
        <v>1</v>
      </c>
      <c r="I125" s="138"/>
      <c r="J125" s="139">
        <f>ROUND(I125*H125,2)</f>
        <v>0</v>
      </c>
      <c r="K125" s="135" t="s">
        <v>146</v>
      </c>
      <c r="L125" s="33"/>
      <c r="M125" s="140" t="s">
        <v>3</v>
      </c>
      <c r="N125" s="141" t="s">
        <v>45</v>
      </c>
      <c r="P125" s="142">
        <f>O125*H125</f>
        <v>0</v>
      </c>
      <c r="Q125" s="142">
        <v>1.5900000000000001E-3</v>
      </c>
      <c r="R125" s="142">
        <f>Q125*H125</f>
        <v>1.5900000000000001E-3</v>
      </c>
      <c r="S125" s="142">
        <v>0</v>
      </c>
      <c r="T125" s="143">
        <f>S125*H125</f>
        <v>0</v>
      </c>
      <c r="AR125" s="144" t="s">
        <v>159</v>
      </c>
      <c r="AT125" s="144" t="s">
        <v>142</v>
      </c>
      <c r="AU125" s="144" t="s">
        <v>83</v>
      </c>
      <c r="AY125" s="18" t="s">
        <v>139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8" t="s">
        <v>81</v>
      </c>
      <c r="BK125" s="145">
        <f>ROUND(I125*H125,2)</f>
        <v>0</v>
      </c>
      <c r="BL125" s="18" t="s">
        <v>159</v>
      </c>
      <c r="BM125" s="144" t="s">
        <v>222</v>
      </c>
    </row>
    <row r="126" spans="2:65" s="1" customFormat="1">
      <c r="B126" s="33"/>
      <c r="D126" s="146" t="s">
        <v>148</v>
      </c>
      <c r="F126" s="147" t="s">
        <v>223</v>
      </c>
      <c r="I126" s="148"/>
      <c r="L126" s="33"/>
      <c r="M126" s="149"/>
      <c r="T126" s="54"/>
      <c r="AT126" s="18" t="s">
        <v>148</v>
      </c>
      <c r="AU126" s="18" t="s">
        <v>83</v>
      </c>
    </row>
    <row r="127" spans="2:65" s="1" customFormat="1" ht="24.15" customHeight="1">
      <c r="B127" s="132"/>
      <c r="C127" s="150" t="s">
        <v>224</v>
      </c>
      <c r="D127" s="150" t="s">
        <v>150</v>
      </c>
      <c r="E127" s="151" t="s">
        <v>225</v>
      </c>
      <c r="F127" s="152" t="s">
        <v>226</v>
      </c>
      <c r="G127" s="153" t="s">
        <v>145</v>
      </c>
      <c r="H127" s="154">
        <v>1</v>
      </c>
      <c r="I127" s="155"/>
      <c r="J127" s="156">
        <f>ROUND(I127*H127,2)</f>
        <v>0</v>
      </c>
      <c r="K127" s="152" t="s">
        <v>3</v>
      </c>
      <c r="L127" s="157"/>
      <c r="M127" s="158" t="s">
        <v>3</v>
      </c>
      <c r="N127" s="159" t="s">
        <v>45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140</v>
      </c>
      <c r="AT127" s="144" t="s">
        <v>150</v>
      </c>
      <c r="AU127" s="144" t="s">
        <v>83</v>
      </c>
      <c r="AY127" s="18" t="s">
        <v>139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8" t="s">
        <v>81</v>
      </c>
      <c r="BK127" s="145">
        <f>ROUND(I127*H127,2)</f>
        <v>0</v>
      </c>
      <c r="BL127" s="18" t="s">
        <v>159</v>
      </c>
      <c r="BM127" s="144" t="s">
        <v>227</v>
      </c>
    </row>
    <row r="128" spans="2:65" s="12" customFormat="1">
      <c r="B128" s="160"/>
      <c r="D128" s="161" t="s">
        <v>154</v>
      </c>
      <c r="E128" s="162" t="s">
        <v>3</v>
      </c>
      <c r="F128" s="163" t="s">
        <v>155</v>
      </c>
      <c r="H128" s="162" t="s">
        <v>3</v>
      </c>
      <c r="I128" s="164"/>
      <c r="L128" s="160"/>
      <c r="M128" s="165"/>
      <c r="T128" s="166"/>
      <c r="AT128" s="162" t="s">
        <v>154</v>
      </c>
      <c r="AU128" s="162" t="s">
        <v>83</v>
      </c>
      <c r="AV128" s="12" t="s">
        <v>81</v>
      </c>
      <c r="AW128" s="12" t="s">
        <v>35</v>
      </c>
      <c r="AX128" s="12" t="s">
        <v>74</v>
      </c>
      <c r="AY128" s="162" t="s">
        <v>139</v>
      </c>
    </row>
    <row r="129" spans="2:65" s="13" customFormat="1">
      <c r="B129" s="167"/>
      <c r="D129" s="161" t="s">
        <v>154</v>
      </c>
      <c r="E129" s="168" t="s">
        <v>3</v>
      </c>
      <c r="F129" s="169" t="s">
        <v>228</v>
      </c>
      <c r="H129" s="170">
        <v>1</v>
      </c>
      <c r="I129" s="171"/>
      <c r="L129" s="167"/>
      <c r="M129" s="172"/>
      <c r="T129" s="173"/>
      <c r="AT129" s="168" t="s">
        <v>154</v>
      </c>
      <c r="AU129" s="168" t="s">
        <v>83</v>
      </c>
      <c r="AV129" s="13" t="s">
        <v>83</v>
      </c>
      <c r="AW129" s="13" t="s">
        <v>35</v>
      </c>
      <c r="AX129" s="13" t="s">
        <v>81</v>
      </c>
      <c r="AY129" s="168" t="s">
        <v>139</v>
      </c>
    </row>
    <row r="130" spans="2:65" s="1" customFormat="1" ht="24.15" customHeight="1">
      <c r="B130" s="132"/>
      <c r="C130" s="133" t="s">
        <v>229</v>
      </c>
      <c r="D130" s="133" t="s">
        <v>142</v>
      </c>
      <c r="E130" s="134" t="s">
        <v>230</v>
      </c>
      <c r="F130" s="135" t="s">
        <v>231</v>
      </c>
      <c r="G130" s="136" t="s">
        <v>145</v>
      </c>
      <c r="H130" s="137">
        <v>2</v>
      </c>
      <c r="I130" s="138"/>
      <c r="J130" s="139">
        <f>ROUND(I130*H130,2)</f>
        <v>0</v>
      </c>
      <c r="K130" s="135" t="s">
        <v>146</v>
      </c>
      <c r="L130" s="33"/>
      <c r="M130" s="140" t="s">
        <v>3</v>
      </c>
      <c r="N130" s="141" t="s">
        <v>45</v>
      </c>
      <c r="P130" s="142">
        <f>O130*H130</f>
        <v>0</v>
      </c>
      <c r="Q130" s="142">
        <v>8.7000000000000001E-4</v>
      </c>
      <c r="R130" s="142">
        <f>Q130*H130</f>
        <v>1.74E-3</v>
      </c>
      <c r="S130" s="142">
        <v>0</v>
      </c>
      <c r="T130" s="143">
        <f>S130*H130</f>
        <v>0</v>
      </c>
      <c r="AR130" s="144" t="s">
        <v>159</v>
      </c>
      <c r="AT130" s="144" t="s">
        <v>142</v>
      </c>
      <c r="AU130" s="144" t="s">
        <v>83</v>
      </c>
      <c r="AY130" s="18" t="s">
        <v>139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8" t="s">
        <v>81</v>
      </c>
      <c r="BK130" s="145">
        <f>ROUND(I130*H130,2)</f>
        <v>0</v>
      </c>
      <c r="BL130" s="18" t="s">
        <v>159</v>
      </c>
      <c r="BM130" s="144" t="s">
        <v>232</v>
      </c>
    </row>
    <row r="131" spans="2:65" s="1" customFormat="1">
      <c r="B131" s="33"/>
      <c r="D131" s="146" t="s">
        <v>148</v>
      </c>
      <c r="F131" s="147" t="s">
        <v>233</v>
      </c>
      <c r="I131" s="148"/>
      <c r="L131" s="33"/>
      <c r="M131" s="149"/>
      <c r="T131" s="54"/>
      <c r="AT131" s="18" t="s">
        <v>148</v>
      </c>
      <c r="AU131" s="18" t="s">
        <v>83</v>
      </c>
    </row>
    <row r="132" spans="2:65" s="1" customFormat="1" ht="24.15" customHeight="1">
      <c r="B132" s="132"/>
      <c r="C132" s="150" t="s">
        <v>234</v>
      </c>
      <c r="D132" s="150" t="s">
        <v>150</v>
      </c>
      <c r="E132" s="151" t="s">
        <v>235</v>
      </c>
      <c r="F132" s="152" t="s">
        <v>236</v>
      </c>
      <c r="G132" s="153" t="s">
        <v>145</v>
      </c>
      <c r="H132" s="154">
        <v>2</v>
      </c>
      <c r="I132" s="155"/>
      <c r="J132" s="156">
        <f>ROUND(I132*H132,2)</f>
        <v>0</v>
      </c>
      <c r="K132" s="152" t="s">
        <v>146</v>
      </c>
      <c r="L132" s="157"/>
      <c r="M132" s="158" t="s">
        <v>3</v>
      </c>
      <c r="N132" s="159" t="s">
        <v>45</v>
      </c>
      <c r="P132" s="142">
        <f>O132*H132</f>
        <v>0</v>
      </c>
      <c r="Q132" s="142">
        <v>1.95E-2</v>
      </c>
      <c r="R132" s="142">
        <f>Q132*H132</f>
        <v>3.9E-2</v>
      </c>
      <c r="S132" s="142">
        <v>0</v>
      </c>
      <c r="T132" s="143">
        <f>S132*H132</f>
        <v>0</v>
      </c>
      <c r="AR132" s="144" t="s">
        <v>140</v>
      </c>
      <c r="AT132" s="144" t="s">
        <v>150</v>
      </c>
      <c r="AU132" s="144" t="s">
        <v>83</v>
      </c>
      <c r="AY132" s="18" t="s">
        <v>139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8" t="s">
        <v>81</v>
      </c>
      <c r="BK132" s="145">
        <f>ROUND(I132*H132,2)</f>
        <v>0</v>
      </c>
      <c r="BL132" s="18" t="s">
        <v>159</v>
      </c>
      <c r="BM132" s="144" t="s">
        <v>237</v>
      </c>
    </row>
    <row r="133" spans="2:65" s="12" customFormat="1">
      <c r="B133" s="160"/>
      <c r="D133" s="161" t="s">
        <v>154</v>
      </c>
      <c r="E133" s="162" t="s">
        <v>3</v>
      </c>
      <c r="F133" s="163" t="s">
        <v>155</v>
      </c>
      <c r="H133" s="162" t="s">
        <v>3</v>
      </c>
      <c r="I133" s="164"/>
      <c r="L133" s="160"/>
      <c r="M133" s="165"/>
      <c r="T133" s="166"/>
      <c r="AT133" s="162" t="s">
        <v>154</v>
      </c>
      <c r="AU133" s="162" t="s">
        <v>83</v>
      </c>
      <c r="AV133" s="12" t="s">
        <v>81</v>
      </c>
      <c r="AW133" s="12" t="s">
        <v>35</v>
      </c>
      <c r="AX133" s="12" t="s">
        <v>74</v>
      </c>
      <c r="AY133" s="162" t="s">
        <v>139</v>
      </c>
    </row>
    <row r="134" spans="2:65" s="13" customFormat="1">
      <c r="B134" s="167"/>
      <c r="D134" s="161" t="s">
        <v>154</v>
      </c>
      <c r="E134" s="168" t="s">
        <v>3</v>
      </c>
      <c r="F134" s="169" t="s">
        <v>238</v>
      </c>
      <c r="H134" s="170">
        <v>2</v>
      </c>
      <c r="I134" s="171"/>
      <c r="L134" s="167"/>
      <c r="M134" s="172"/>
      <c r="T134" s="173"/>
      <c r="AT134" s="168" t="s">
        <v>154</v>
      </c>
      <c r="AU134" s="168" t="s">
        <v>83</v>
      </c>
      <c r="AV134" s="13" t="s">
        <v>83</v>
      </c>
      <c r="AW134" s="13" t="s">
        <v>35</v>
      </c>
      <c r="AX134" s="13" t="s">
        <v>81</v>
      </c>
      <c r="AY134" s="168" t="s">
        <v>139</v>
      </c>
    </row>
    <row r="135" spans="2:65" s="1" customFormat="1" ht="16.5" customHeight="1">
      <c r="B135" s="132"/>
      <c r="C135" s="150" t="s">
        <v>239</v>
      </c>
      <c r="D135" s="150" t="s">
        <v>150</v>
      </c>
      <c r="E135" s="151" t="s">
        <v>240</v>
      </c>
      <c r="F135" s="152" t="s">
        <v>241</v>
      </c>
      <c r="G135" s="153" t="s">
        <v>145</v>
      </c>
      <c r="H135" s="154">
        <v>4</v>
      </c>
      <c r="I135" s="155"/>
      <c r="J135" s="156">
        <f>ROUND(I135*H135,2)</f>
        <v>0</v>
      </c>
      <c r="K135" s="152" t="s">
        <v>3</v>
      </c>
      <c r="L135" s="157"/>
      <c r="M135" s="158" t="s">
        <v>3</v>
      </c>
      <c r="N135" s="159" t="s">
        <v>45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140</v>
      </c>
      <c r="AT135" s="144" t="s">
        <v>150</v>
      </c>
      <c r="AU135" s="144" t="s">
        <v>83</v>
      </c>
      <c r="AY135" s="18" t="s">
        <v>139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8" t="s">
        <v>81</v>
      </c>
      <c r="BK135" s="145">
        <f>ROUND(I135*H135,2)</f>
        <v>0</v>
      </c>
      <c r="BL135" s="18" t="s">
        <v>159</v>
      </c>
      <c r="BM135" s="144" t="s">
        <v>242</v>
      </c>
    </row>
    <row r="136" spans="2:65" s="12" customFormat="1">
      <c r="B136" s="160"/>
      <c r="D136" s="161" t="s">
        <v>154</v>
      </c>
      <c r="E136" s="162" t="s">
        <v>3</v>
      </c>
      <c r="F136" s="163" t="s">
        <v>243</v>
      </c>
      <c r="H136" s="162" t="s">
        <v>3</v>
      </c>
      <c r="I136" s="164"/>
      <c r="L136" s="160"/>
      <c r="M136" s="165"/>
      <c r="T136" s="166"/>
      <c r="AT136" s="162" t="s">
        <v>154</v>
      </c>
      <c r="AU136" s="162" t="s">
        <v>83</v>
      </c>
      <c r="AV136" s="12" t="s">
        <v>81</v>
      </c>
      <c r="AW136" s="12" t="s">
        <v>35</v>
      </c>
      <c r="AX136" s="12" t="s">
        <v>74</v>
      </c>
      <c r="AY136" s="162" t="s">
        <v>139</v>
      </c>
    </row>
    <row r="137" spans="2:65" s="12" customFormat="1">
      <c r="B137" s="160"/>
      <c r="D137" s="161" t="s">
        <v>154</v>
      </c>
      <c r="E137" s="162" t="s">
        <v>3</v>
      </c>
      <c r="F137" s="163" t="s">
        <v>155</v>
      </c>
      <c r="H137" s="162" t="s">
        <v>3</v>
      </c>
      <c r="I137" s="164"/>
      <c r="L137" s="160"/>
      <c r="M137" s="165"/>
      <c r="T137" s="166"/>
      <c r="AT137" s="162" t="s">
        <v>154</v>
      </c>
      <c r="AU137" s="162" t="s">
        <v>83</v>
      </c>
      <c r="AV137" s="12" t="s">
        <v>81</v>
      </c>
      <c r="AW137" s="12" t="s">
        <v>35</v>
      </c>
      <c r="AX137" s="12" t="s">
        <v>74</v>
      </c>
      <c r="AY137" s="162" t="s">
        <v>139</v>
      </c>
    </row>
    <row r="138" spans="2:65" s="12" customFormat="1">
      <c r="B138" s="160"/>
      <c r="D138" s="161" t="s">
        <v>154</v>
      </c>
      <c r="E138" s="162" t="s">
        <v>3</v>
      </c>
      <c r="F138" s="163" t="s">
        <v>244</v>
      </c>
      <c r="H138" s="162" t="s">
        <v>3</v>
      </c>
      <c r="I138" s="164"/>
      <c r="L138" s="160"/>
      <c r="M138" s="165"/>
      <c r="T138" s="166"/>
      <c r="AT138" s="162" t="s">
        <v>154</v>
      </c>
      <c r="AU138" s="162" t="s">
        <v>83</v>
      </c>
      <c r="AV138" s="12" t="s">
        <v>81</v>
      </c>
      <c r="AW138" s="12" t="s">
        <v>35</v>
      </c>
      <c r="AX138" s="12" t="s">
        <v>74</v>
      </c>
      <c r="AY138" s="162" t="s">
        <v>139</v>
      </c>
    </row>
    <row r="139" spans="2:65" s="12" customFormat="1">
      <c r="B139" s="160"/>
      <c r="D139" s="161" t="s">
        <v>154</v>
      </c>
      <c r="E139" s="162" t="s">
        <v>3</v>
      </c>
      <c r="F139" s="163" t="s">
        <v>245</v>
      </c>
      <c r="H139" s="162" t="s">
        <v>3</v>
      </c>
      <c r="I139" s="164"/>
      <c r="L139" s="160"/>
      <c r="M139" s="165"/>
      <c r="T139" s="166"/>
      <c r="AT139" s="162" t="s">
        <v>154</v>
      </c>
      <c r="AU139" s="162" t="s">
        <v>83</v>
      </c>
      <c r="AV139" s="12" t="s">
        <v>81</v>
      </c>
      <c r="AW139" s="12" t="s">
        <v>35</v>
      </c>
      <c r="AX139" s="12" t="s">
        <v>74</v>
      </c>
      <c r="AY139" s="162" t="s">
        <v>139</v>
      </c>
    </row>
    <row r="140" spans="2:65" s="12" customFormat="1">
      <c r="B140" s="160"/>
      <c r="D140" s="161" t="s">
        <v>154</v>
      </c>
      <c r="E140" s="162" t="s">
        <v>3</v>
      </c>
      <c r="F140" s="163" t="s">
        <v>246</v>
      </c>
      <c r="H140" s="162" t="s">
        <v>3</v>
      </c>
      <c r="I140" s="164"/>
      <c r="L140" s="160"/>
      <c r="M140" s="165"/>
      <c r="T140" s="166"/>
      <c r="AT140" s="162" t="s">
        <v>154</v>
      </c>
      <c r="AU140" s="162" t="s">
        <v>83</v>
      </c>
      <c r="AV140" s="12" t="s">
        <v>81</v>
      </c>
      <c r="AW140" s="12" t="s">
        <v>35</v>
      </c>
      <c r="AX140" s="12" t="s">
        <v>74</v>
      </c>
      <c r="AY140" s="162" t="s">
        <v>139</v>
      </c>
    </row>
    <row r="141" spans="2:65" s="12" customFormat="1">
      <c r="B141" s="160"/>
      <c r="D141" s="161" t="s">
        <v>154</v>
      </c>
      <c r="E141" s="162" t="s">
        <v>3</v>
      </c>
      <c r="F141" s="163" t="s">
        <v>247</v>
      </c>
      <c r="H141" s="162" t="s">
        <v>3</v>
      </c>
      <c r="I141" s="164"/>
      <c r="L141" s="160"/>
      <c r="M141" s="165"/>
      <c r="T141" s="166"/>
      <c r="AT141" s="162" t="s">
        <v>154</v>
      </c>
      <c r="AU141" s="162" t="s">
        <v>83</v>
      </c>
      <c r="AV141" s="12" t="s">
        <v>81</v>
      </c>
      <c r="AW141" s="12" t="s">
        <v>35</v>
      </c>
      <c r="AX141" s="12" t="s">
        <v>74</v>
      </c>
      <c r="AY141" s="162" t="s">
        <v>139</v>
      </c>
    </row>
    <row r="142" spans="2:65" s="12" customFormat="1">
      <c r="B142" s="160"/>
      <c r="D142" s="161" t="s">
        <v>154</v>
      </c>
      <c r="E142" s="162" t="s">
        <v>3</v>
      </c>
      <c r="F142" s="163" t="s">
        <v>248</v>
      </c>
      <c r="H142" s="162" t="s">
        <v>3</v>
      </c>
      <c r="I142" s="164"/>
      <c r="L142" s="160"/>
      <c r="M142" s="165"/>
      <c r="T142" s="166"/>
      <c r="AT142" s="162" t="s">
        <v>154</v>
      </c>
      <c r="AU142" s="162" t="s">
        <v>83</v>
      </c>
      <c r="AV142" s="12" t="s">
        <v>81</v>
      </c>
      <c r="AW142" s="12" t="s">
        <v>35</v>
      </c>
      <c r="AX142" s="12" t="s">
        <v>74</v>
      </c>
      <c r="AY142" s="162" t="s">
        <v>139</v>
      </c>
    </row>
    <row r="143" spans="2:65" s="13" customFormat="1">
      <c r="B143" s="167"/>
      <c r="D143" s="161" t="s">
        <v>154</v>
      </c>
      <c r="E143" s="168" t="s">
        <v>3</v>
      </c>
      <c r="F143" s="169" t="s">
        <v>249</v>
      </c>
      <c r="H143" s="170">
        <v>4</v>
      </c>
      <c r="I143" s="171"/>
      <c r="L143" s="167"/>
      <c r="M143" s="172"/>
      <c r="T143" s="173"/>
      <c r="AT143" s="168" t="s">
        <v>154</v>
      </c>
      <c r="AU143" s="168" t="s">
        <v>83</v>
      </c>
      <c r="AV143" s="13" t="s">
        <v>83</v>
      </c>
      <c r="AW143" s="13" t="s">
        <v>35</v>
      </c>
      <c r="AX143" s="13" t="s">
        <v>81</v>
      </c>
      <c r="AY143" s="168" t="s">
        <v>139</v>
      </c>
    </row>
    <row r="144" spans="2:65" s="1" customFormat="1" ht="16.5" customHeight="1">
      <c r="B144" s="132"/>
      <c r="C144" s="150" t="s">
        <v>8</v>
      </c>
      <c r="D144" s="150" t="s">
        <v>150</v>
      </c>
      <c r="E144" s="151" t="s">
        <v>250</v>
      </c>
      <c r="F144" s="152" t="s">
        <v>251</v>
      </c>
      <c r="G144" s="153" t="s">
        <v>145</v>
      </c>
      <c r="H144" s="154">
        <v>14</v>
      </c>
      <c r="I144" s="155"/>
      <c r="J144" s="156">
        <f>ROUND(I144*H144,2)</f>
        <v>0</v>
      </c>
      <c r="K144" s="152" t="s">
        <v>3</v>
      </c>
      <c r="L144" s="157"/>
      <c r="M144" s="158" t="s">
        <v>3</v>
      </c>
      <c r="N144" s="159" t="s">
        <v>45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83</v>
      </c>
      <c r="AT144" s="144" t="s">
        <v>150</v>
      </c>
      <c r="AU144" s="144" t="s">
        <v>83</v>
      </c>
      <c r="AY144" s="18" t="s">
        <v>139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8" t="s">
        <v>81</v>
      </c>
      <c r="BK144" s="145">
        <f>ROUND(I144*H144,2)</f>
        <v>0</v>
      </c>
      <c r="BL144" s="18" t="s">
        <v>81</v>
      </c>
      <c r="BM144" s="144" t="s">
        <v>252</v>
      </c>
    </row>
    <row r="145" spans="2:65" s="12" customFormat="1">
      <c r="B145" s="160"/>
      <c r="D145" s="161" t="s">
        <v>154</v>
      </c>
      <c r="E145" s="162" t="s">
        <v>3</v>
      </c>
      <c r="F145" s="163" t="s">
        <v>243</v>
      </c>
      <c r="H145" s="162" t="s">
        <v>3</v>
      </c>
      <c r="I145" s="164"/>
      <c r="L145" s="160"/>
      <c r="M145" s="165"/>
      <c r="T145" s="166"/>
      <c r="AT145" s="162" t="s">
        <v>154</v>
      </c>
      <c r="AU145" s="162" t="s">
        <v>83</v>
      </c>
      <c r="AV145" s="12" t="s">
        <v>81</v>
      </c>
      <c r="AW145" s="12" t="s">
        <v>35</v>
      </c>
      <c r="AX145" s="12" t="s">
        <v>74</v>
      </c>
      <c r="AY145" s="162" t="s">
        <v>139</v>
      </c>
    </row>
    <row r="146" spans="2:65" s="12" customFormat="1">
      <c r="B146" s="160"/>
      <c r="D146" s="161" t="s">
        <v>154</v>
      </c>
      <c r="E146" s="162" t="s">
        <v>3</v>
      </c>
      <c r="F146" s="163" t="s">
        <v>155</v>
      </c>
      <c r="H146" s="162" t="s">
        <v>3</v>
      </c>
      <c r="I146" s="164"/>
      <c r="L146" s="160"/>
      <c r="M146" s="165"/>
      <c r="T146" s="166"/>
      <c r="AT146" s="162" t="s">
        <v>154</v>
      </c>
      <c r="AU146" s="162" t="s">
        <v>83</v>
      </c>
      <c r="AV146" s="12" t="s">
        <v>81</v>
      </c>
      <c r="AW146" s="12" t="s">
        <v>35</v>
      </c>
      <c r="AX146" s="12" t="s">
        <v>74</v>
      </c>
      <c r="AY146" s="162" t="s">
        <v>139</v>
      </c>
    </row>
    <row r="147" spans="2:65" s="12" customFormat="1">
      <c r="B147" s="160"/>
      <c r="D147" s="161" t="s">
        <v>154</v>
      </c>
      <c r="E147" s="162" t="s">
        <v>3</v>
      </c>
      <c r="F147" s="163" t="s">
        <v>244</v>
      </c>
      <c r="H147" s="162" t="s">
        <v>3</v>
      </c>
      <c r="I147" s="164"/>
      <c r="L147" s="160"/>
      <c r="M147" s="165"/>
      <c r="T147" s="166"/>
      <c r="AT147" s="162" t="s">
        <v>154</v>
      </c>
      <c r="AU147" s="162" t="s">
        <v>83</v>
      </c>
      <c r="AV147" s="12" t="s">
        <v>81</v>
      </c>
      <c r="AW147" s="12" t="s">
        <v>35</v>
      </c>
      <c r="AX147" s="12" t="s">
        <v>74</v>
      </c>
      <c r="AY147" s="162" t="s">
        <v>139</v>
      </c>
    </row>
    <row r="148" spans="2:65" s="12" customFormat="1">
      <c r="B148" s="160"/>
      <c r="D148" s="161" t="s">
        <v>154</v>
      </c>
      <c r="E148" s="162" t="s">
        <v>3</v>
      </c>
      <c r="F148" s="163" t="s">
        <v>245</v>
      </c>
      <c r="H148" s="162" t="s">
        <v>3</v>
      </c>
      <c r="I148" s="164"/>
      <c r="L148" s="160"/>
      <c r="M148" s="165"/>
      <c r="T148" s="166"/>
      <c r="AT148" s="162" t="s">
        <v>154</v>
      </c>
      <c r="AU148" s="162" t="s">
        <v>83</v>
      </c>
      <c r="AV148" s="12" t="s">
        <v>81</v>
      </c>
      <c r="AW148" s="12" t="s">
        <v>35</v>
      </c>
      <c r="AX148" s="12" t="s">
        <v>74</v>
      </c>
      <c r="AY148" s="162" t="s">
        <v>139</v>
      </c>
    </row>
    <row r="149" spans="2:65" s="12" customFormat="1">
      <c r="B149" s="160"/>
      <c r="D149" s="161" t="s">
        <v>154</v>
      </c>
      <c r="E149" s="162" t="s">
        <v>3</v>
      </c>
      <c r="F149" s="163" t="s">
        <v>246</v>
      </c>
      <c r="H149" s="162" t="s">
        <v>3</v>
      </c>
      <c r="I149" s="164"/>
      <c r="L149" s="160"/>
      <c r="M149" s="165"/>
      <c r="T149" s="166"/>
      <c r="AT149" s="162" t="s">
        <v>154</v>
      </c>
      <c r="AU149" s="162" t="s">
        <v>83</v>
      </c>
      <c r="AV149" s="12" t="s">
        <v>81</v>
      </c>
      <c r="AW149" s="12" t="s">
        <v>35</v>
      </c>
      <c r="AX149" s="12" t="s">
        <v>74</v>
      </c>
      <c r="AY149" s="162" t="s">
        <v>139</v>
      </c>
    </row>
    <row r="150" spans="2:65" s="12" customFormat="1">
      <c r="B150" s="160"/>
      <c r="D150" s="161" t="s">
        <v>154</v>
      </c>
      <c r="E150" s="162" t="s">
        <v>3</v>
      </c>
      <c r="F150" s="163" t="s">
        <v>247</v>
      </c>
      <c r="H150" s="162" t="s">
        <v>3</v>
      </c>
      <c r="I150" s="164"/>
      <c r="L150" s="160"/>
      <c r="M150" s="165"/>
      <c r="T150" s="166"/>
      <c r="AT150" s="162" t="s">
        <v>154</v>
      </c>
      <c r="AU150" s="162" t="s">
        <v>83</v>
      </c>
      <c r="AV150" s="12" t="s">
        <v>81</v>
      </c>
      <c r="AW150" s="12" t="s">
        <v>35</v>
      </c>
      <c r="AX150" s="12" t="s">
        <v>74</v>
      </c>
      <c r="AY150" s="162" t="s">
        <v>139</v>
      </c>
    </row>
    <row r="151" spans="2:65" s="12" customFormat="1">
      <c r="B151" s="160"/>
      <c r="D151" s="161" t="s">
        <v>154</v>
      </c>
      <c r="E151" s="162" t="s">
        <v>3</v>
      </c>
      <c r="F151" s="163" t="s">
        <v>248</v>
      </c>
      <c r="H151" s="162" t="s">
        <v>3</v>
      </c>
      <c r="I151" s="164"/>
      <c r="L151" s="160"/>
      <c r="M151" s="165"/>
      <c r="T151" s="166"/>
      <c r="AT151" s="162" t="s">
        <v>154</v>
      </c>
      <c r="AU151" s="162" t="s">
        <v>83</v>
      </c>
      <c r="AV151" s="12" t="s">
        <v>81</v>
      </c>
      <c r="AW151" s="12" t="s">
        <v>35</v>
      </c>
      <c r="AX151" s="12" t="s">
        <v>74</v>
      </c>
      <c r="AY151" s="162" t="s">
        <v>139</v>
      </c>
    </row>
    <row r="152" spans="2:65" s="13" customFormat="1">
      <c r="B152" s="167"/>
      <c r="D152" s="161" t="s">
        <v>154</v>
      </c>
      <c r="E152" s="168" t="s">
        <v>3</v>
      </c>
      <c r="F152" s="169" t="s">
        <v>253</v>
      </c>
      <c r="H152" s="170">
        <v>14</v>
      </c>
      <c r="I152" s="171"/>
      <c r="L152" s="167"/>
      <c r="M152" s="172"/>
      <c r="T152" s="173"/>
      <c r="AT152" s="168" t="s">
        <v>154</v>
      </c>
      <c r="AU152" s="168" t="s">
        <v>83</v>
      </c>
      <c r="AV152" s="13" t="s">
        <v>83</v>
      </c>
      <c r="AW152" s="13" t="s">
        <v>35</v>
      </c>
      <c r="AX152" s="13" t="s">
        <v>81</v>
      </c>
      <c r="AY152" s="168" t="s">
        <v>139</v>
      </c>
    </row>
    <row r="153" spans="2:65" s="11" customFormat="1" ht="25.95" customHeight="1">
      <c r="B153" s="120"/>
      <c r="D153" s="121" t="s">
        <v>73</v>
      </c>
      <c r="E153" s="122" t="s">
        <v>254</v>
      </c>
      <c r="F153" s="122" t="s">
        <v>255</v>
      </c>
      <c r="I153" s="123"/>
      <c r="J153" s="124">
        <f>BK153</f>
        <v>0</v>
      </c>
      <c r="L153" s="120"/>
      <c r="M153" s="125"/>
      <c r="P153" s="126">
        <f>P154+P194+P205</f>
        <v>0</v>
      </c>
      <c r="R153" s="126">
        <f>R154+R194+R205</f>
        <v>0.21306</v>
      </c>
      <c r="T153" s="127">
        <f>T154+T194+T205</f>
        <v>0</v>
      </c>
      <c r="AR153" s="121" t="s">
        <v>83</v>
      </c>
      <c r="AT153" s="128" t="s">
        <v>73</v>
      </c>
      <c r="AU153" s="128" t="s">
        <v>74</v>
      </c>
      <c r="AY153" s="121" t="s">
        <v>139</v>
      </c>
      <c r="BK153" s="129">
        <f>BK154+BK194+BK205</f>
        <v>0</v>
      </c>
    </row>
    <row r="154" spans="2:65" s="11" customFormat="1" ht="22.8" customHeight="1">
      <c r="B154" s="120"/>
      <c r="D154" s="121" t="s">
        <v>73</v>
      </c>
      <c r="E154" s="130" t="s">
        <v>256</v>
      </c>
      <c r="F154" s="130" t="s">
        <v>257</v>
      </c>
      <c r="I154" s="123"/>
      <c r="J154" s="131">
        <f>BK154</f>
        <v>0</v>
      </c>
      <c r="L154" s="120"/>
      <c r="M154" s="125"/>
      <c r="P154" s="126">
        <f>SUM(P155:P193)</f>
        <v>0</v>
      </c>
      <c r="R154" s="126">
        <f>SUM(R155:R193)</f>
        <v>0.18461</v>
      </c>
      <c r="T154" s="127">
        <f>SUM(T155:T193)</f>
        <v>0</v>
      </c>
      <c r="AR154" s="121" t="s">
        <v>83</v>
      </c>
      <c r="AT154" s="128" t="s">
        <v>73</v>
      </c>
      <c r="AU154" s="128" t="s">
        <v>81</v>
      </c>
      <c r="AY154" s="121" t="s">
        <v>139</v>
      </c>
      <c r="BK154" s="129">
        <f>SUM(BK155:BK193)</f>
        <v>0</v>
      </c>
    </row>
    <row r="155" spans="2:65" s="1" customFormat="1" ht="24.15" customHeight="1">
      <c r="B155" s="132"/>
      <c r="C155" s="133" t="s">
        <v>258</v>
      </c>
      <c r="D155" s="133" t="s">
        <v>142</v>
      </c>
      <c r="E155" s="134" t="s">
        <v>259</v>
      </c>
      <c r="F155" s="135" t="s">
        <v>260</v>
      </c>
      <c r="G155" s="136" t="s">
        <v>169</v>
      </c>
      <c r="H155" s="137">
        <v>0.6</v>
      </c>
      <c r="I155" s="138"/>
      <c r="J155" s="139">
        <f>ROUND(I155*H155,2)</f>
        <v>0</v>
      </c>
      <c r="K155" s="135" t="s">
        <v>3</v>
      </c>
      <c r="L155" s="33"/>
      <c r="M155" s="140" t="s">
        <v>3</v>
      </c>
      <c r="N155" s="141" t="s">
        <v>45</v>
      </c>
      <c r="P155" s="142">
        <f>O155*H155</f>
        <v>0</v>
      </c>
      <c r="Q155" s="142">
        <v>2.5999999999999999E-3</v>
      </c>
      <c r="R155" s="142">
        <f>Q155*H155</f>
        <v>1.56E-3</v>
      </c>
      <c r="S155" s="142">
        <v>0</v>
      </c>
      <c r="T155" s="143">
        <f>S155*H155</f>
        <v>0</v>
      </c>
      <c r="AR155" s="144" t="s">
        <v>81</v>
      </c>
      <c r="AT155" s="144" t="s">
        <v>142</v>
      </c>
      <c r="AU155" s="144" t="s">
        <v>83</v>
      </c>
      <c r="AY155" s="18" t="s">
        <v>139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8" t="s">
        <v>81</v>
      </c>
      <c r="BK155" s="145">
        <f>ROUND(I155*H155,2)</f>
        <v>0</v>
      </c>
      <c r="BL155" s="18" t="s">
        <v>81</v>
      </c>
      <c r="BM155" s="144" t="s">
        <v>261</v>
      </c>
    </row>
    <row r="156" spans="2:65" s="12" customFormat="1">
      <c r="B156" s="160"/>
      <c r="D156" s="161" t="s">
        <v>154</v>
      </c>
      <c r="E156" s="162" t="s">
        <v>3</v>
      </c>
      <c r="F156" s="163" t="s">
        <v>243</v>
      </c>
      <c r="H156" s="162" t="s">
        <v>3</v>
      </c>
      <c r="I156" s="164"/>
      <c r="L156" s="160"/>
      <c r="M156" s="165"/>
      <c r="T156" s="166"/>
      <c r="AT156" s="162" t="s">
        <v>154</v>
      </c>
      <c r="AU156" s="162" t="s">
        <v>83</v>
      </c>
      <c r="AV156" s="12" t="s">
        <v>81</v>
      </c>
      <c r="AW156" s="12" t="s">
        <v>35</v>
      </c>
      <c r="AX156" s="12" t="s">
        <v>74</v>
      </c>
      <c r="AY156" s="162" t="s">
        <v>139</v>
      </c>
    </row>
    <row r="157" spans="2:65" s="12" customFormat="1">
      <c r="B157" s="160"/>
      <c r="D157" s="161" t="s">
        <v>154</v>
      </c>
      <c r="E157" s="162" t="s">
        <v>3</v>
      </c>
      <c r="F157" s="163" t="s">
        <v>155</v>
      </c>
      <c r="H157" s="162" t="s">
        <v>3</v>
      </c>
      <c r="I157" s="164"/>
      <c r="L157" s="160"/>
      <c r="M157" s="165"/>
      <c r="T157" s="166"/>
      <c r="AT157" s="162" t="s">
        <v>154</v>
      </c>
      <c r="AU157" s="162" t="s">
        <v>83</v>
      </c>
      <c r="AV157" s="12" t="s">
        <v>81</v>
      </c>
      <c r="AW157" s="12" t="s">
        <v>35</v>
      </c>
      <c r="AX157" s="12" t="s">
        <v>74</v>
      </c>
      <c r="AY157" s="162" t="s">
        <v>139</v>
      </c>
    </row>
    <row r="158" spans="2:65" s="12" customFormat="1" ht="20.399999999999999">
      <c r="B158" s="160"/>
      <c r="D158" s="161" t="s">
        <v>154</v>
      </c>
      <c r="E158" s="162" t="s">
        <v>3</v>
      </c>
      <c r="F158" s="163" t="s">
        <v>262</v>
      </c>
      <c r="H158" s="162" t="s">
        <v>3</v>
      </c>
      <c r="I158" s="164"/>
      <c r="L158" s="160"/>
      <c r="M158" s="165"/>
      <c r="T158" s="166"/>
      <c r="AT158" s="162" t="s">
        <v>154</v>
      </c>
      <c r="AU158" s="162" t="s">
        <v>83</v>
      </c>
      <c r="AV158" s="12" t="s">
        <v>81</v>
      </c>
      <c r="AW158" s="12" t="s">
        <v>35</v>
      </c>
      <c r="AX158" s="12" t="s">
        <v>74</v>
      </c>
      <c r="AY158" s="162" t="s">
        <v>139</v>
      </c>
    </row>
    <row r="159" spans="2:65" s="12" customFormat="1">
      <c r="B159" s="160"/>
      <c r="D159" s="161" t="s">
        <v>154</v>
      </c>
      <c r="E159" s="162" t="s">
        <v>3</v>
      </c>
      <c r="F159" s="163" t="s">
        <v>263</v>
      </c>
      <c r="H159" s="162" t="s">
        <v>3</v>
      </c>
      <c r="I159" s="164"/>
      <c r="L159" s="160"/>
      <c r="M159" s="165"/>
      <c r="T159" s="166"/>
      <c r="AT159" s="162" t="s">
        <v>154</v>
      </c>
      <c r="AU159" s="162" t="s">
        <v>83</v>
      </c>
      <c r="AV159" s="12" t="s">
        <v>81</v>
      </c>
      <c r="AW159" s="12" t="s">
        <v>35</v>
      </c>
      <c r="AX159" s="12" t="s">
        <v>74</v>
      </c>
      <c r="AY159" s="162" t="s">
        <v>139</v>
      </c>
    </row>
    <row r="160" spans="2:65" s="13" customFormat="1">
      <c r="B160" s="167"/>
      <c r="D160" s="161" t="s">
        <v>154</v>
      </c>
      <c r="E160" s="168" t="s">
        <v>3</v>
      </c>
      <c r="F160" s="169" t="s">
        <v>264</v>
      </c>
      <c r="H160" s="170">
        <v>0.6</v>
      </c>
      <c r="I160" s="171"/>
      <c r="L160" s="167"/>
      <c r="M160" s="172"/>
      <c r="T160" s="173"/>
      <c r="AT160" s="168" t="s">
        <v>154</v>
      </c>
      <c r="AU160" s="168" t="s">
        <v>83</v>
      </c>
      <c r="AV160" s="13" t="s">
        <v>83</v>
      </c>
      <c r="AW160" s="13" t="s">
        <v>35</v>
      </c>
      <c r="AX160" s="13" t="s">
        <v>81</v>
      </c>
      <c r="AY160" s="168" t="s">
        <v>139</v>
      </c>
    </row>
    <row r="161" spans="2:65" s="1" customFormat="1" ht="24.15" customHeight="1">
      <c r="B161" s="132"/>
      <c r="C161" s="133" t="s">
        <v>265</v>
      </c>
      <c r="D161" s="133" t="s">
        <v>142</v>
      </c>
      <c r="E161" s="134" t="s">
        <v>266</v>
      </c>
      <c r="F161" s="135" t="s">
        <v>267</v>
      </c>
      <c r="G161" s="136" t="s">
        <v>169</v>
      </c>
      <c r="H161" s="137">
        <v>3</v>
      </c>
      <c r="I161" s="138"/>
      <c r="J161" s="139">
        <f>ROUND(I161*H161,2)</f>
        <v>0</v>
      </c>
      <c r="K161" s="135" t="s">
        <v>3</v>
      </c>
      <c r="L161" s="33"/>
      <c r="M161" s="140" t="s">
        <v>3</v>
      </c>
      <c r="N161" s="141" t="s">
        <v>45</v>
      </c>
      <c r="P161" s="142">
        <f>O161*H161</f>
        <v>0</v>
      </c>
      <c r="Q161" s="142">
        <v>4.6899999999999997E-3</v>
      </c>
      <c r="R161" s="142">
        <f>Q161*H161</f>
        <v>1.4069999999999999E-2</v>
      </c>
      <c r="S161" s="142">
        <v>0</v>
      </c>
      <c r="T161" s="143">
        <f>S161*H161</f>
        <v>0</v>
      </c>
      <c r="AR161" s="144" t="s">
        <v>81</v>
      </c>
      <c r="AT161" s="144" t="s">
        <v>142</v>
      </c>
      <c r="AU161" s="144" t="s">
        <v>83</v>
      </c>
      <c r="AY161" s="18" t="s">
        <v>139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8" t="s">
        <v>81</v>
      </c>
      <c r="BK161" s="145">
        <f>ROUND(I161*H161,2)</f>
        <v>0</v>
      </c>
      <c r="BL161" s="18" t="s">
        <v>81</v>
      </c>
      <c r="BM161" s="144" t="s">
        <v>268</v>
      </c>
    </row>
    <row r="162" spans="2:65" s="12" customFormat="1">
      <c r="B162" s="160"/>
      <c r="D162" s="161" t="s">
        <v>154</v>
      </c>
      <c r="E162" s="162" t="s">
        <v>3</v>
      </c>
      <c r="F162" s="163" t="s">
        <v>243</v>
      </c>
      <c r="H162" s="162" t="s">
        <v>3</v>
      </c>
      <c r="I162" s="164"/>
      <c r="L162" s="160"/>
      <c r="M162" s="165"/>
      <c r="T162" s="166"/>
      <c r="AT162" s="162" t="s">
        <v>154</v>
      </c>
      <c r="AU162" s="162" t="s">
        <v>83</v>
      </c>
      <c r="AV162" s="12" t="s">
        <v>81</v>
      </c>
      <c r="AW162" s="12" t="s">
        <v>35</v>
      </c>
      <c r="AX162" s="12" t="s">
        <v>74</v>
      </c>
      <c r="AY162" s="162" t="s">
        <v>139</v>
      </c>
    </row>
    <row r="163" spans="2:65" s="12" customFormat="1">
      <c r="B163" s="160"/>
      <c r="D163" s="161" t="s">
        <v>154</v>
      </c>
      <c r="E163" s="162" t="s">
        <v>3</v>
      </c>
      <c r="F163" s="163" t="s">
        <v>155</v>
      </c>
      <c r="H163" s="162" t="s">
        <v>3</v>
      </c>
      <c r="I163" s="164"/>
      <c r="L163" s="160"/>
      <c r="M163" s="165"/>
      <c r="T163" s="166"/>
      <c r="AT163" s="162" t="s">
        <v>154</v>
      </c>
      <c r="AU163" s="162" t="s">
        <v>83</v>
      </c>
      <c r="AV163" s="12" t="s">
        <v>81</v>
      </c>
      <c r="AW163" s="12" t="s">
        <v>35</v>
      </c>
      <c r="AX163" s="12" t="s">
        <v>74</v>
      </c>
      <c r="AY163" s="162" t="s">
        <v>139</v>
      </c>
    </row>
    <row r="164" spans="2:65" s="12" customFormat="1" ht="30.6">
      <c r="B164" s="160"/>
      <c r="D164" s="161" t="s">
        <v>154</v>
      </c>
      <c r="E164" s="162" t="s">
        <v>3</v>
      </c>
      <c r="F164" s="163" t="s">
        <v>269</v>
      </c>
      <c r="H164" s="162" t="s">
        <v>3</v>
      </c>
      <c r="I164" s="164"/>
      <c r="L164" s="160"/>
      <c r="M164" s="165"/>
      <c r="T164" s="166"/>
      <c r="AT164" s="162" t="s">
        <v>154</v>
      </c>
      <c r="AU164" s="162" t="s">
        <v>83</v>
      </c>
      <c r="AV164" s="12" t="s">
        <v>81</v>
      </c>
      <c r="AW164" s="12" t="s">
        <v>35</v>
      </c>
      <c r="AX164" s="12" t="s">
        <v>74</v>
      </c>
      <c r="AY164" s="162" t="s">
        <v>139</v>
      </c>
    </row>
    <row r="165" spans="2:65" s="12" customFormat="1">
      <c r="B165" s="160"/>
      <c r="D165" s="161" t="s">
        <v>154</v>
      </c>
      <c r="E165" s="162" t="s">
        <v>3</v>
      </c>
      <c r="F165" s="163" t="s">
        <v>270</v>
      </c>
      <c r="H165" s="162" t="s">
        <v>3</v>
      </c>
      <c r="I165" s="164"/>
      <c r="L165" s="160"/>
      <c r="M165" s="165"/>
      <c r="T165" s="166"/>
      <c r="AT165" s="162" t="s">
        <v>154</v>
      </c>
      <c r="AU165" s="162" t="s">
        <v>83</v>
      </c>
      <c r="AV165" s="12" t="s">
        <v>81</v>
      </c>
      <c r="AW165" s="12" t="s">
        <v>35</v>
      </c>
      <c r="AX165" s="12" t="s">
        <v>74</v>
      </c>
      <c r="AY165" s="162" t="s">
        <v>139</v>
      </c>
    </row>
    <row r="166" spans="2:65" s="13" customFormat="1">
      <c r="B166" s="167"/>
      <c r="D166" s="161" t="s">
        <v>154</v>
      </c>
      <c r="E166" s="168" t="s">
        <v>3</v>
      </c>
      <c r="F166" s="169" t="s">
        <v>271</v>
      </c>
      <c r="H166" s="170">
        <v>3</v>
      </c>
      <c r="I166" s="171"/>
      <c r="L166" s="167"/>
      <c r="M166" s="172"/>
      <c r="T166" s="173"/>
      <c r="AT166" s="168" t="s">
        <v>154</v>
      </c>
      <c r="AU166" s="168" t="s">
        <v>83</v>
      </c>
      <c r="AV166" s="13" t="s">
        <v>83</v>
      </c>
      <c r="AW166" s="13" t="s">
        <v>35</v>
      </c>
      <c r="AX166" s="13" t="s">
        <v>81</v>
      </c>
      <c r="AY166" s="168" t="s">
        <v>139</v>
      </c>
    </row>
    <row r="167" spans="2:65" s="1" customFormat="1" ht="24.15" customHeight="1">
      <c r="B167" s="132"/>
      <c r="C167" s="133" t="s">
        <v>272</v>
      </c>
      <c r="D167" s="133" t="s">
        <v>142</v>
      </c>
      <c r="E167" s="134" t="s">
        <v>273</v>
      </c>
      <c r="F167" s="135" t="s">
        <v>274</v>
      </c>
      <c r="G167" s="136" t="s">
        <v>169</v>
      </c>
      <c r="H167" s="137">
        <v>0.8</v>
      </c>
      <c r="I167" s="138"/>
      <c r="J167" s="139">
        <f>ROUND(I167*H167,2)</f>
        <v>0</v>
      </c>
      <c r="K167" s="135" t="s">
        <v>3</v>
      </c>
      <c r="L167" s="33"/>
      <c r="M167" s="140" t="s">
        <v>3</v>
      </c>
      <c r="N167" s="141" t="s">
        <v>45</v>
      </c>
      <c r="P167" s="142">
        <f>O167*H167</f>
        <v>0</v>
      </c>
      <c r="Q167" s="142">
        <v>6.9999999999999999E-4</v>
      </c>
      <c r="R167" s="142">
        <f>Q167*H167</f>
        <v>5.6000000000000006E-4</v>
      </c>
      <c r="S167" s="142">
        <v>0</v>
      </c>
      <c r="T167" s="143">
        <f>S167*H167</f>
        <v>0</v>
      </c>
      <c r="AR167" s="144" t="s">
        <v>219</v>
      </c>
      <c r="AT167" s="144" t="s">
        <v>142</v>
      </c>
      <c r="AU167" s="144" t="s">
        <v>83</v>
      </c>
      <c r="AY167" s="18" t="s">
        <v>139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8" t="s">
        <v>81</v>
      </c>
      <c r="BK167" s="145">
        <f>ROUND(I167*H167,2)</f>
        <v>0</v>
      </c>
      <c r="BL167" s="18" t="s">
        <v>219</v>
      </c>
      <c r="BM167" s="144" t="s">
        <v>275</v>
      </c>
    </row>
    <row r="168" spans="2:65" s="12" customFormat="1">
      <c r="B168" s="160"/>
      <c r="D168" s="161" t="s">
        <v>154</v>
      </c>
      <c r="E168" s="162" t="s">
        <v>3</v>
      </c>
      <c r="F168" s="163" t="s">
        <v>243</v>
      </c>
      <c r="H168" s="162" t="s">
        <v>3</v>
      </c>
      <c r="I168" s="164"/>
      <c r="L168" s="160"/>
      <c r="M168" s="165"/>
      <c r="T168" s="166"/>
      <c r="AT168" s="162" t="s">
        <v>154</v>
      </c>
      <c r="AU168" s="162" t="s">
        <v>83</v>
      </c>
      <c r="AV168" s="12" t="s">
        <v>81</v>
      </c>
      <c r="AW168" s="12" t="s">
        <v>35</v>
      </c>
      <c r="AX168" s="12" t="s">
        <v>74</v>
      </c>
      <c r="AY168" s="162" t="s">
        <v>139</v>
      </c>
    </row>
    <row r="169" spans="2:65" s="12" customFormat="1">
      <c r="B169" s="160"/>
      <c r="D169" s="161" t="s">
        <v>154</v>
      </c>
      <c r="E169" s="162" t="s">
        <v>3</v>
      </c>
      <c r="F169" s="163" t="s">
        <v>155</v>
      </c>
      <c r="H169" s="162" t="s">
        <v>3</v>
      </c>
      <c r="I169" s="164"/>
      <c r="L169" s="160"/>
      <c r="M169" s="165"/>
      <c r="T169" s="166"/>
      <c r="AT169" s="162" t="s">
        <v>154</v>
      </c>
      <c r="AU169" s="162" t="s">
        <v>83</v>
      </c>
      <c r="AV169" s="12" t="s">
        <v>81</v>
      </c>
      <c r="AW169" s="12" t="s">
        <v>35</v>
      </c>
      <c r="AX169" s="12" t="s">
        <v>74</v>
      </c>
      <c r="AY169" s="162" t="s">
        <v>139</v>
      </c>
    </row>
    <row r="170" spans="2:65" s="12" customFormat="1">
      <c r="B170" s="160"/>
      <c r="D170" s="161" t="s">
        <v>154</v>
      </c>
      <c r="E170" s="162" t="s">
        <v>3</v>
      </c>
      <c r="F170" s="163" t="s">
        <v>276</v>
      </c>
      <c r="H170" s="162" t="s">
        <v>3</v>
      </c>
      <c r="I170" s="164"/>
      <c r="L170" s="160"/>
      <c r="M170" s="165"/>
      <c r="T170" s="166"/>
      <c r="AT170" s="162" t="s">
        <v>154</v>
      </c>
      <c r="AU170" s="162" t="s">
        <v>83</v>
      </c>
      <c r="AV170" s="12" t="s">
        <v>81</v>
      </c>
      <c r="AW170" s="12" t="s">
        <v>35</v>
      </c>
      <c r="AX170" s="12" t="s">
        <v>74</v>
      </c>
      <c r="AY170" s="162" t="s">
        <v>139</v>
      </c>
    </row>
    <row r="171" spans="2:65" s="13" customFormat="1">
      <c r="B171" s="167"/>
      <c r="D171" s="161" t="s">
        <v>154</v>
      </c>
      <c r="E171" s="168" t="s">
        <v>3</v>
      </c>
      <c r="F171" s="169" t="s">
        <v>277</v>
      </c>
      <c r="H171" s="170">
        <v>0.8</v>
      </c>
      <c r="I171" s="171"/>
      <c r="L171" s="167"/>
      <c r="M171" s="172"/>
      <c r="T171" s="173"/>
      <c r="AT171" s="168" t="s">
        <v>154</v>
      </c>
      <c r="AU171" s="168" t="s">
        <v>83</v>
      </c>
      <c r="AV171" s="13" t="s">
        <v>83</v>
      </c>
      <c r="AW171" s="13" t="s">
        <v>35</v>
      </c>
      <c r="AX171" s="13" t="s">
        <v>81</v>
      </c>
      <c r="AY171" s="168" t="s">
        <v>139</v>
      </c>
    </row>
    <row r="172" spans="2:65" s="1" customFormat="1" ht="24.15" customHeight="1">
      <c r="B172" s="132"/>
      <c r="C172" s="133" t="s">
        <v>278</v>
      </c>
      <c r="D172" s="133" t="s">
        <v>142</v>
      </c>
      <c r="E172" s="134" t="s">
        <v>279</v>
      </c>
      <c r="F172" s="135" t="s">
        <v>280</v>
      </c>
      <c r="G172" s="136" t="s">
        <v>145</v>
      </c>
      <c r="H172" s="137">
        <v>1</v>
      </c>
      <c r="I172" s="138"/>
      <c r="J172" s="139">
        <f>ROUND(I172*H172,2)</f>
        <v>0</v>
      </c>
      <c r="K172" s="135" t="s">
        <v>3</v>
      </c>
      <c r="L172" s="33"/>
      <c r="M172" s="140" t="s">
        <v>3</v>
      </c>
      <c r="N172" s="141" t="s">
        <v>45</v>
      </c>
      <c r="P172" s="142">
        <f>O172*H172</f>
        <v>0</v>
      </c>
      <c r="Q172" s="142">
        <v>2.4060000000000002E-2</v>
      </c>
      <c r="R172" s="142">
        <f>Q172*H172</f>
        <v>2.4060000000000002E-2</v>
      </c>
      <c r="S172" s="142">
        <v>0</v>
      </c>
      <c r="T172" s="143">
        <f>S172*H172</f>
        <v>0</v>
      </c>
      <c r="AR172" s="144" t="s">
        <v>81</v>
      </c>
      <c r="AT172" s="144" t="s">
        <v>142</v>
      </c>
      <c r="AU172" s="144" t="s">
        <v>83</v>
      </c>
      <c r="AY172" s="18" t="s">
        <v>139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8" t="s">
        <v>81</v>
      </c>
      <c r="BK172" s="145">
        <f>ROUND(I172*H172,2)</f>
        <v>0</v>
      </c>
      <c r="BL172" s="18" t="s">
        <v>81</v>
      </c>
      <c r="BM172" s="144" t="s">
        <v>281</v>
      </c>
    </row>
    <row r="173" spans="2:65" s="12" customFormat="1">
      <c r="B173" s="160"/>
      <c r="D173" s="161" t="s">
        <v>154</v>
      </c>
      <c r="E173" s="162" t="s">
        <v>3</v>
      </c>
      <c r="F173" s="163" t="s">
        <v>155</v>
      </c>
      <c r="H173" s="162" t="s">
        <v>3</v>
      </c>
      <c r="I173" s="164"/>
      <c r="L173" s="160"/>
      <c r="M173" s="165"/>
      <c r="T173" s="166"/>
      <c r="AT173" s="162" t="s">
        <v>154</v>
      </c>
      <c r="AU173" s="162" t="s">
        <v>83</v>
      </c>
      <c r="AV173" s="12" t="s">
        <v>81</v>
      </c>
      <c r="AW173" s="12" t="s">
        <v>35</v>
      </c>
      <c r="AX173" s="12" t="s">
        <v>74</v>
      </c>
      <c r="AY173" s="162" t="s">
        <v>139</v>
      </c>
    </row>
    <row r="174" spans="2:65" s="13" customFormat="1">
      <c r="B174" s="167"/>
      <c r="D174" s="161" t="s">
        <v>154</v>
      </c>
      <c r="E174" s="168" t="s">
        <v>3</v>
      </c>
      <c r="F174" s="169" t="s">
        <v>282</v>
      </c>
      <c r="H174" s="170">
        <v>1</v>
      </c>
      <c r="I174" s="171"/>
      <c r="L174" s="167"/>
      <c r="M174" s="172"/>
      <c r="T174" s="173"/>
      <c r="AT174" s="168" t="s">
        <v>154</v>
      </c>
      <c r="AU174" s="168" t="s">
        <v>83</v>
      </c>
      <c r="AV174" s="13" t="s">
        <v>83</v>
      </c>
      <c r="AW174" s="13" t="s">
        <v>35</v>
      </c>
      <c r="AX174" s="13" t="s">
        <v>81</v>
      </c>
      <c r="AY174" s="168" t="s">
        <v>139</v>
      </c>
    </row>
    <row r="175" spans="2:65" s="1" customFormat="1" ht="16.5" customHeight="1">
      <c r="B175" s="132"/>
      <c r="C175" s="133" t="s">
        <v>283</v>
      </c>
      <c r="D175" s="133" t="s">
        <v>142</v>
      </c>
      <c r="E175" s="134" t="s">
        <v>284</v>
      </c>
      <c r="F175" s="135" t="s">
        <v>285</v>
      </c>
      <c r="G175" s="136" t="s">
        <v>145</v>
      </c>
      <c r="H175" s="137">
        <v>2</v>
      </c>
      <c r="I175" s="138"/>
      <c r="J175" s="139">
        <f>ROUND(I175*H175,2)</f>
        <v>0</v>
      </c>
      <c r="K175" s="135" t="s">
        <v>3</v>
      </c>
      <c r="L175" s="33"/>
      <c r="M175" s="140" t="s">
        <v>3</v>
      </c>
      <c r="N175" s="141" t="s">
        <v>45</v>
      </c>
      <c r="P175" s="142">
        <f>O175*H175</f>
        <v>0</v>
      </c>
      <c r="Q175" s="142">
        <v>2.4060000000000002E-2</v>
      </c>
      <c r="R175" s="142">
        <f>Q175*H175</f>
        <v>4.8120000000000003E-2</v>
      </c>
      <c r="S175" s="142">
        <v>0</v>
      </c>
      <c r="T175" s="143">
        <f>S175*H175</f>
        <v>0</v>
      </c>
      <c r="AR175" s="144" t="s">
        <v>81</v>
      </c>
      <c r="AT175" s="144" t="s">
        <v>142</v>
      </c>
      <c r="AU175" s="144" t="s">
        <v>83</v>
      </c>
      <c r="AY175" s="18" t="s">
        <v>139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8" t="s">
        <v>81</v>
      </c>
      <c r="BK175" s="145">
        <f>ROUND(I175*H175,2)</f>
        <v>0</v>
      </c>
      <c r="BL175" s="18" t="s">
        <v>81</v>
      </c>
      <c r="BM175" s="144" t="s">
        <v>286</v>
      </c>
    </row>
    <row r="176" spans="2:65" s="12" customFormat="1">
      <c r="B176" s="160"/>
      <c r="D176" s="161" t="s">
        <v>154</v>
      </c>
      <c r="E176" s="162" t="s">
        <v>3</v>
      </c>
      <c r="F176" s="163" t="s">
        <v>155</v>
      </c>
      <c r="H176" s="162" t="s">
        <v>3</v>
      </c>
      <c r="I176" s="164"/>
      <c r="L176" s="160"/>
      <c r="M176" s="165"/>
      <c r="T176" s="166"/>
      <c r="AT176" s="162" t="s">
        <v>154</v>
      </c>
      <c r="AU176" s="162" t="s">
        <v>83</v>
      </c>
      <c r="AV176" s="12" t="s">
        <v>81</v>
      </c>
      <c r="AW176" s="12" t="s">
        <v>35</v>
      </c>
      <c r="AX176" s="12" t="s">
        <v>74</v>
      </c>
      <c r="AY176" s="162" t="s">
        <v>139</v>
      </c>
    </row>
    <row r="177" spans="2:65" s="13" customFormat="1">
      <c r="B177" s="167"/>
      <c r="D177" s="161" t="s">
        <v>154</v>
      </c>
      <c r="E177" s="168" t="s">
        <v>3</v>
      </c>
      <c r="F177" s="169" t="s">
        <v>287</v>
      </c>
      <c r="H177" s="170">
        <v>2</v>
      </c>
      <c r="I177" s="171"/>
      <c r="L177" s="167"/>
      <c r="M177" s="172"/>
      <c r="T177" s="173"/>
      <c r="AT177" s="168" t="s">
        <v>154</v>
      </c>
      <c r="AU177" s="168" t="s">
        <v>83</v>
      </c>
      <c r="AV177" s="13" t="s">
        <v>83</v>
      </c>
      <c r="AW177" s="13" t="s">
        <v>35</v>
      </c>
      <c r="AX177" s="13" t="s">
        <v>81</v>
      </c>
      <c r="AY177" s="168" t="s">
        <v>139</v>
      </c>
    </row>
    <row r="178" spans="2:65" s="12" customFormat="1">
      <c r="B178" s="160"/>
      <c r="D178" s="161" t="s">
        <v>154</v>
      </c>
      <c r="E178" s="162" t="s">
        <v>3</v>
      </c>
      <c r="F178" s="163" t="s">
        <v>288</v>
      </c>
      <c r="H178" s="162" t="s">
        <v>3</v>
      </c>
      <c r="I178" s="164"/>
      <c r="L178" s="160"/>
      <c r="M178" s="165"/>
      <c r="T178" s="166"/>
      <c r="AT178" s="162" t="s">
        <v>154</v>
      </c>
      <c r="AU178" s="162" t="s">
        <v>83</v>
      </c>
      <c r="AV178" s="12" t="s">
        <v>81</v>
      </c>
      <c r="AW178" s="12" t="s">
        <v>35</v>
      </c>
      <c r="AX178" s="12" t="s">
        <v>74</v>
      </c>
      <c r="AY178" s="162" t="s">
        <v>139</v>
      </c>
    </row>
    <row r="179" spans="2:65" s="12" customFormat="1">
      <c r="B179" s="160"/>
      <c r="D179" s="161" t="s">
        <v>154</v>
      </c>
      <c r="E179" s="162" t="s">
        <v>3</v>
      </c>
      <c r="F179" s="163" t="s">
        <v>289</v>
      </c>
      <c r="H179" s="162" t="s">
        <v>3</v>
      </c>
      <c r="I179" s="164"/>
      <c r="L179" s="160"/>
      <c r="M179" s="165"/>
      <c r="T179" s="166"/>
      <c r="AT179" s="162" t="s">
        <v>154</v>
      </c>
      <c r="AU179" s="162" t="s">
        <v>83</v>
      </c>
      <c r="AV179" s="12" t="s">
        <v>81</v>
      </c>
      <c r="AW179" s="12" t="s">
        <v>35</v>
      </c>
      <c r="AX179" s="12" t="s">
        <v>74</v>
      </c>
      <c r="AY179" s="162" t="s">
        <v>139</v>
      </c>
    </row>
    <row r="180" spans="2:65" s="12" customFormat="1">
      <c r="B180" s="160"/>
      <c r="D180" s="161" t="s">
        <v>154</v>
      </c>
      <c r="E180" s="162" t="s">
        <v>3</v>
      </c>
      <c r="F180" s="163" t="s">
        <v>290</v>
      </c>
      <c r="H180" s="162" t="s">
        <v>3</v>
      </c>
      <c r="I180" s="164"/>
      <c r="L180" s="160"/>
      <c r="M180" s="165"/>
      <c r="T180" s="166"/>
      <c r="AT180" s="162" t="s">
        <v>154</v>
      </c>
      <c r="AU180" s="162" t="s">
        <v>83</v>
      </c>
      <c r="AV180" s="12" t="s">
        <v>81</v>
      </c>
      <c r="AW180" s="12" t="s">
        <v>35</v>
      </c>
      <c r="AX180" s="12" t="s">
        <v>74</v>
      </c>
      <c r="AY180" s="162" t="s">
        <v>139</v>
      </c>
    </row>
    <row r="181" spans="2:65" s="12" customFormat="1">
      <c r="B181" s="160"/>
      <c r="D181" s="161" t="s">
        <v>154</v>
      </c>
      <c r="E181" s="162" t="s">
        <v>3</v>
      </c>
      <c r="F181" s="163" t="s">
        <v>291</v>
      </c>
      <c r="H181" s="162" t="s">
        <v>3</v>
      </c>
      <c r="I181" s="164"/>
      <c r="L181" s="160"/>
      <c r="M181" s="165"/>
      <c r="T181" s="166"/>
      <c r="AT181" s="162" t="s">
        <v>154</v>
      </c>
      <c r="AU181" s="162" t="s">
        <v>83</v>
      </c>
      <c r="AV181" s="12" t="s">
        <v>81</v>
      </c>
      <c r="AW181" s="12" t="s">
        <v>35</v>
      </c>
      <c r="AX181" s="12" t="s">
        <v>74</v>
      </c>
      <c r="AY181" s="162" t="s">
        <v>139</v>
      </c>
    </row>
    <row r="182" spans="2:65" s="12" customFormat="1">
      <c r="B182" s="160"/>
      <c r="D182" s="161" t="s">
        <v>154</v>
      </c>
      <c r="E182" s="162" t="s">
        <v>3</v>
      </c>
      <c r="F182" s="163" t="s">
        <v>292</v>
      </c>
      <c r="H182" s="162" t="s">
        <v>3</v>
      </c>
      <c r="I182" s="164"/>
      <c r="L182" s="160"/>
      <c r="M182" s="165"/>
      <c r="T182" s="166"/>
      <c r="AT182" s="162" t="s">
        <v>154</v>
      </c>
      <c r="AU182" s="162" t="s">
        <v>83</v>
      </c>
      <c r="AV182" s="12" t="s">
        <v>81</v>
      </c>
      <c r="AW182" s="12" t="s">
        <v>35</v>
      </c>
      <c r="AX182" s="12" t="s">
        <v>74</v>
      </c>
      <c r="AY182" s="162" t="s">
        <v>139</v>
      </c>
    </row>
    <row r="183" spans="2:65" s="12" customFormat="1">
      <c r="B183" s="160"/>
      <c r="D183" s="161" t="s">
        <v>154</v>
      </c>
      <c r="E183" s="162" t="s">
        <v>3</v>
      </c>
      <c r="F183" s="163" t="s">
        <v>293</v>
      </c>
      <c r="H183" s="162" t="s">
        <v>3</v>
      </c>
      <c r="I183" s="164"/>
      <c r="L183" s="160"/>
      <c r="M183" s="165"/>
      <c r="T183" s="166"/>
      <c r="AT183" s="162" t="s">
        <v>154</v>
      </c>
      <c r="AU183" s="162" t="s">
        <v>83</v>
      </c>
      <c r="AV183" s="12" t="s">
        <v>81</v>
      </c>
      <c r="AW183" s="12" t="s">
        <v>35</v>
      </c>
      <c r="AX183" s="12" t="s">
        <v>74</v>
      </c>
      <c r="AY183" s="162" t="s">
        <v>139</v>
      </c>
    </row>
    <row r="184" spans="2:65" s="12" customFormat="1">
      <c r="B184" s="160"/>
      <c r="D184" s="161" t="s">
        <v>154</v>
      </c>
      <c r="E184" s="162" t="s">
        <v>3</v>
      </c>
      <c r="F184" s="163" t="s">
        <v>294</v>
      </c>
      <c r="H184" s="162" t="s">
        <v>3</v>
      </c>
      <c r="I184" s="164"/>
      <c r="L184" s="160"/>
      <c r="M184" s="165"/>
      <c r="T184" s="166"/>
      <c r="AT184" s="162" t="s">
        <v>154</v>
      </c>
      <c r="AU184" s="162" t="s">
        <v>83</v>
      </c>
      <c r="AV184" s="12" t="s">
        <v>81</v>
      </c>
      <c r="AW184" s="12" t="s">
        <v>35</v>
      </c>
      <c r="AX184" s="12" t="s">
        <v>74</v>
      </c>
      <c r="AY184" s="162" t="s">
        <v>139</v>
      </c>
    </row>
    <row r="185" spans="2:65" s="12" customFormat="1">
      <c r="B185" s="160"/>
      <c r="D185" s="161" t="s">
        <v>154</v>
      </c>
      <c r="E185" s="162" t="s">
        <v>3</v>
      </c>
      <c r="F185" s="163" t="s">
        <v>295</v>
      </c>
      <c r="H185" s="162" t="s">
        <v>3</v>
      </c>
      <c r="I185" s="164"/>
      <c r="L185" s="160"/>
      <c r="M185" s="165"/>
      <c r="T185" s="166"/>
      <c r="AT185" s="162" t="s">
        <v>154</v>
      </c>
      <c r="AU185" s="162" t="s">
        <v>83</v>
      </c>
      <c r="AV185" s="12" t="s">
        <v>81</v>
      </c>
      <c r="AW185" s="12" t="s">
        <v>35</v>
      </c>
      <c r="AX185" s="12" t="s">
        <v>74</v>
      </c>
      <c r="AY185" s="162" t="s">
        <v>139</v>
      </c>
    </row>
    <row r="186" spans="2:65" s="1" customFormat="1" ht="16.5" customHeight="1">
      <c r="B186" s="132"/>
      <c r="C186" s="133" t="s">
        <v>296</v>
      </c>
      <c r="D186" s="133" t="s">
        <v>142</v>
      </c>
      <c r="E186" s="134" t="s">
        <v>297</v>
      </c>
      <c r="F186" s="135" t="s">
        <v>298</v>
      </c>
      <c r="G186" s="136" t="s">
        <v>145</v>
      </c>
      <c r="H186" s="137">
        <v>4</v>
      </c>
      <c r="I186" s="138"/>
      <c r="J186" s="139">
        <f>ROUND(I186*H186,2)</f>
        <v>0</v>
      </c>
      <c r="K186" s="135" t="s">
        <v>3</v>
      </c>
      <c r="L186" s="33"/>
      <c r="M186" s="140" t="s">
        <v>3</v>
      </c>
      <c r="N186" s="141" t="s">
        <v>45</v>
      </c>
      <c r="P186" s="142">
        <f>O186*H186</f>
        <v>0</v>
      </c>
      <c r="Q186" s="142">
        <v>2.4060000000000002E-2</v>
      </c>
      <c r="R186" s="142">
        <f>Q186*H186</f>
        <v>9.6240000000000006E-2</v>
      </c>
      <c r="S186" s="142">
        <v>0</v>
      </c>
      <c r="T186" s="143">
        <f>S186*H186</f>
        <v>0</v>
      </c>
      <c r="AR186" s="144" t="s">
        <v>81</v>
      </c>
      <c r="AT186" s="144" t="s">
        <v>142</v>
      </c>
      <c r="AU186" s="144" t="s">
        <v>83</v>
      </c>
      <c r="AY186" s="18" t="s">
        <v>139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8" t="s">
        <v>81</v>
      </c>
      <c r="BK186" s="145">
        <f>ROUND(I186*H186,2)</f>
        <v>0</v>
      </c>
      <c r="BL186" s="18" t="s">
        <v>81</v>
      </c>
      <c r="BM186" s="144" t="s">
        <v>299</v>
      </c>
    </row>
    <row r="187" spans="2:65" s="12" customFormat="1">
      <c r="B187" s="160"/>
      <c r="D187" s="161" t="s">
        <v>154</v>
      </c>
      <c r="E187" s="162" t="s">
        <v>3</v>
      </c>
      <c r="F187" s="163" t="s">
        <v>155</v>
      </c>
      <c r="H187" s="162" t="s">
        <v>3</v>
      </c>
      <c r="I187" s="164"/>
      <c r="L187" s="160"/>
      <c r="M187" s="165"/>
      <c r="T187" s="166"/>
      <c r="AT187" s="162" t="s">
        <v>154</v>
      </c>
      <c r="AU187" s="162" t="s">
        <v>83</v>
      </c>
      <c r="AV187" s="12" t="s">
        <v>81</v>
      </c>
      <c r="AW187" s="12" t="s">
        <v>35</v>
      </c>
      <c r="AX187" s="12" t="s">
        <v>74</v>
      </c>
      <c r="AY187" s="162" t="s">
        <v>139</v>
      </c>
    </row>
    <row r="188" spans="2:65" s="13" customFormat="1">
      <c r="B188" s="167"/>
      <c r="D188" s="161" t="s">
        <v>154</v>
      </c>
      <c r="E188" s="168" t="s">
        <v>3</v>
      </c>
      <c r="F188" s="169" t="s">
        <v>300</v>
      </c>
      <c r="H188" s="170">
        <v>4</v>
      </c>
      <c r="I188" s="171"/>
      <c r="L188" s="167"/>
      <c r="M188" s="172"/>
      <c r="T188" s="173"/>
      <c r="AT188" s="168" t="s">
        <v>154</v>
      </c>
      <c r="AU188" s="168" t="s">
        <v>83</v>
      </c>
      <c r="AV188" s="13" t="s">
        <v>83</v>
      </c>
      <c r="AW188" s="13" t="s">
        <v>35</v>
      </c>
      <c r="AX188" s="13" t="s">
        <v>81</v>
      </c>
      <c r="AY188" s="168" t="s">
        <v>139</v>
      </c>
    </row>
    <row r="189" spans="2:65" s="12" customFormat="1">
      <c r="B189" s="160"/>
      <c r="D189" s="161" t="s">
        <v>154</v>
      </c>
      <c r="E189" s="162" t="s">
        <v>3</v>
      </c>
      <c r="F189" s="163" t="s">
        <v>301</v>
      </c>
      <c r="H189" s="162" t="s">
        <v>3</v>
      </c>
      <c r="I189" s="164"/>
      <c r="L189" s="160"/>
      <c r="M189" s="165"/>
      <c r="T189" s="166"/>
      <c r="AT189" s="162" t="s">
        <v>154</v>
      </c>
      <c r="AU189" s="162" t="s">
        <v>83</v>
      </c>
      <c r="AV189" s="12" t="s">
        <v>81</v>
      </c>
      <c r="AW189" s="12" t="s">
        <v>35</v>
      </c>
      <c r="AX189" s="12" t="s">
        <v>74</v>
      </c>
      <c r="AY189" s="162" t="s">
        <v>139</v>
      </c>
    </row>
    <row r="190" spans="2:65" s="12" customFormat="1">
      <c r="B190" s="160"/>
      <c r="D190" s="161" t="s">
        <v>154</v>
      </c>
      <c r="E190" s="162" t="s">
        <v>3</v>
      </c>
      <c r="F190" s="163" t="s">
        <v>302</v>
      </c>
      <c r="H190" s="162" t="s">
        <v>3</v>
      </c>
      <c r="I190" s="164"/>
      <c r="L190" s="160"/>
      <c r="M190" s="165"/>
      <c r="T190" s="166"/>
      <c r="AT190" s="162" t="s">
        <v>154</v>
      </c>
      <c r="AU190" s="162" t="s">
        <v>83</v>
      </c>
      <c r="AV190" s="12" t="s">
        <v>81</v>
      </c>
      <c r="AW190" s="12" t="s">
        <v>35</v>
      </c>
      <c r="AX190" s="12" t="s">
        <v>74</v>
      </c>
      <c r="AY190" s="162" t="s">
        <v>139</v>
      </c>
    </row>
    <row r="191" spans="2:65" s="12" customFormat="1">
      <c r="B191" s="160"/>
      <c r="D191" s="161" t="s">
        <v>154</v>
      </c>
      <c r="E191" s="162" t="s">
        <v>3</v>
      </c>
      <c r="F191" s="163" t="s">
        <v>303</v>
      </c>
      <c r="H191" s="162" t="s">
        <v>3</v>
      </c>
      <c r="I191" s="164"/>
      <c r="L191" s="160"/>
      <c r="M191" s="165"/>
      <c r="T191" s="166"/>
      <c r="AT191" s="162" t="s">
        <v>154</v>
      </c>
      <c r="AU191" s="162" t="s">
        <v>83</v>
      </c>
      <c r="AV191" s="12" t="s">
        <v>81</v>
      </c>
      <c r="AW191" s="12" t="s">
        <v>35</v>
      </c>
      <c r="AX191" s="12" t="s">
        <v>74</v>
      </c>
      <c r="AY191" s="162" t="s">
        <v>139</v>
      </c>
    </row>
    <row r="192" spans="2:65" s="12" customFormat="1">
      <c r="B192" s="160"/>
      <c r="D192" s="161" t="s">
        <v>154</v>
      </c>
      <c r="E192" s="162" t="s">
        <v>3</v>
      </c>
      <c r="F192" s="163" t="s">
        <v>304</v>
      </c>
      <c r="H192" s="162" t="s">
        <v>3</v>
      </c>
      <c r="I192" s="164"/>
      <c r="L192" s="160"/>
      <c r="M192" s="165"/>
      <c r="T192" s="166"/>
      <c r="AT192" s="162" t="s">
        <v>154</v>
      </c>
      <c r="AU192" s="162" t="s">
        <v>83</v>
      </c>
      <c r="AV192" s="12" t="s">
        <v>81</v>
      </c>
      <c r="AW192" s="12" t="s">
        <v>35</v>
      </c>
      <c r="AX192" s="12" t="s">
        <v>74</v>
      </c>
      <c r="AY192" s="162" t="s">
        <v>139</v>
      </c>
    </row>
    <row r="193" spans="2:65" s="12" customFormat="1">
      <c r="B193" s="160"/>
      <c r="D193" s="161" t="s">
        <v>154</v>
      </c>
      <c r="E193" s="162" t="s">
        <v>3</v>
      </c>
      <c r="F193" s="163" t="s">
        <v>294</v>
      </c>
      <c r="H193" s="162" t="s">
        <v>3</v>
      </c>
      <c r="I193" s="164"/>
      <c r="L193" s="160"/>
      <c r="M193" s="165"/>
      <c r="T193" s="166"/>
      <c r="AT193" s="162" t="s">
        <v>154</v>
      </c>
      <c r="AU193" s="162" t="s">
        <v>83</v>
      </c>
      <c r="AV193" s="12" t="s">
        <v>81</v>
      </c>
      <c r="AW193" s="12" t="s">
        <v>35</v>
      </c>
      <c r="AX193" s="12" t="s">
        <v>74</v>
      </c>
      <c r="AY193" s="162" t="s">
        <v>139</v>
      </c>
    </row>
    <row r="194" spans="2:65" s="11" customFormat="1" ht="22.8" customHeight="1">
      <c r="B194" s="120"/>
      <c r="D194" s="121" t="s">
        <v>73</v>
      </c>
      <c r="E194" s="130" t="s">
        <v>305</v>
      </c>
      <c r="F194" s="130" t="s">
        <v>306</v>
      </c>
      <c r="I194" s="123"/>
      <c r="J194" s="131">
        <f>BK194</f>
        <v>0</v>
      </c>
      <c r="L194" s="120"/>
      <c r="M194" s="125"/>
      <c r="P194" s="126">
        <f>SUM(P195:P204)</f>
        <v>0</v>
      </c>
      <c r="R194" s="126">
        <f>SUM(R195:R204)</f>
        <v>2.845E-2</v>
      </c>
      <c r="T194" s="127">
        <f>SUM(T195:T204)</f>
        <v>0</v>
      </c>
      <c r="AR194" s="121" t="s">
        <v>83</v>
      </c>
      <c r="AT194" s="128" t="s">
        <v>73</v>
      </c>
      <c r="AU194" s="128" t="s">
        <v>81</v>
      </c>
      <c r="AY194" s="121" t="s">
        <v>139</v>
      </c>
      <c r="BK194" s="129">
        <f>SUM(BK195:BK204)</f>
        <v>0</v>
      </c>
    </row>
    <row r="195" spans="2:65" s="1" customFormat="1" ht="24.15" customHeight="1">
      <c r="B195" s="132"/>
      <c r="C195" s="133" t="s">
        <v>307</v>
      </c>
      <c r="D195" s="133" t="s">
        <v>142</v>
      </c>
      <c r="E195" s="134" t="s">
        <v>308</v>
      </c>
      <c r="F195" s="135" t="s">
        <v>309</v>
      </c>
      <c r="G195" s="136" t="s">
        <v>145</v>
      </c>
      <c r="H195" s="137">
        <v>1</v>
      </c>
      <c r="I195" s="138"/>
      <c r="J195" s="139">
        <f>ROUND(I195*H195,2)</f>
        <v>0</v>
      </c>
      <c r="K195" s="135" t="s">
        <v>3</v>
      </c>
      <c r="L195" s="33"/>
      <c r="M195" s="140" t="s">
        <v>3</v>
      </c>
      <c r="N195" s="141" t="s">
        <v>45</v>
      </c>
      <c r="P195" s="142">
        <f>O195*H195</f>
        <v>0</v>
      </c>
      <c r="Q195" s="142">
        <v>3.0000000000000001E-5</v>
      </c>
      <c r="R195" s="142">
        <f>Q195*H195</f>
        <v>3.0000000000000001E-5</v>
      </c>
      <c r="S195" s="142">
        <v>0</v>
      </c>
      <c r="T195" s="143">
        <f>S195*H195</f>
        <v>0</v>
      </c>
      <c r="AR195" s="144" t="s">
        <v>219</v>
      </c>
      <c r="AT195" s="144" t="s">
        <v>142</v>
      </c>
      <c r="AU195" s="144" t="s">
        <v>83</v>
      </c>
      <c r="AY195" s="18" t="s">
        <v>139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8" t="s">
        <v>81</v>
      </c>
      <c r="BK195" s="145">
        <f>ROUND(I195*H195,2)</f>
        <v>0</v>
      </c>
      <c r="BL195" s="18" t="s">
        <v>219</v>
      </c>
      <c r="BM195" s="144" t="s">
        <v>310</v>
      </c>
    </row>
    <row r="196" spans="2:65" s="1" customFormat="1" ht="44.25" customHeight="1">
      <c r="B196" s="132"/>
      <c r="C196" s="133" t="s">
        <v>311</v>
      </c>
      <c r="D196" s="133" t="s">
        <v>142</v>
      </c>
      <c r="E196" s="134" t="s">
        <v>312</v>
      </c>
      <c r="F196" s="135" t="s">
        <v>313</v>
      </c>
      <c r="G196" s="136" t="s">
        <v>314</v>
      </c>
      <c r="H196" s="137">
        <v>1</v>
      </c>
      <c r="I196" s="138"/>
      <c r="J196" s="139">
        <f>ROUND(I196*H196,2)</f>
        <v>0</v>
      </c>
      <c r="K196" s="135" t="s">
        <v>3</v>
      </c>
      <c r="L196" s="33"/>
      <c r="M196" s="140" t="s">
        <v>3</v>
      </c>
      <c r="N196" s="141" t="s">
        <v>45</v>
      </c>
      <c r="P196" s="142">
        <f>O196*H196</f>
        <v>0</v>
      </c>
      <c r="Q196" s="142">
        <v>2.8420000000000001E-2</v>
      </c>
      <c r="R196" s="142">
        <f>Q196*H196</f>
        <v>2.8420000000000001E-2</v>
      </c>
      <c r="S196" s="142">
        <v>0</v>
      </c>
      <c r="T196" s="143">
        <f>S196*H196</f>
        <v>0</v>
      </c>
      <c r="AR196" s="144" t="s">
        <v>81</v>
      </c>
      <c r="AT196" s="144" t="s">
        <v>142</v>
      </c>
      <c r="AU196" s="144" t="s">
        <v>83</v>
      </c>
      <c r="AY196" s="18" t="s">
        <v>139</v>
      </c>
      <c r="BE196" s="145">
        <f>IF(N196="základní",J196,0)</f>
        <v>0</v>
      </c>
      <c r="BF196" s="145">
        <f>IF(N196="snížená",J196,0)</f>
        <v>0</v>
      </c>
      <c r="BG196" s="145">
        <f>IF(N196="zákl. přenesená",J196,0)</f>
        <v>0</v>
      </c>
      <c r="BH196" s="145">
        <f>IF(N196="sníž. přenesená",J196,0)</f>
        <v>0</v>
      </c>
      <c r="BI196" s="145">
        <f>IF(N196="nulová",J196,0)</f>
        <v>0</v>
      </c>
      <c r="BJ196" s="18" t="s">
        <v>81</v>
      </c>
      <c r="BK196" s="145">
        <f>ROUND(I196*H196,2)</f>
        <v>0</v>
      </c>
      <c r="BL196" s="18" t="s">
        <v>81</v>
      </c>
      <c r="BM196" s="144" t="s">
        <v>315</v>
      </c>
    </row>
    <row r="197" spans="2:65" s="12" customFormat="1">
      <c r="B197" s="160"/>
      <c r="D197" s="161" t="s">
        <v>154</v>
      </c>
      <c r="E197" s="162" t="s">
        <v>3</v>
      </c>
      <c r="F197" s="163" t="s">
        <v>243</v>
      </c>
      <c r="H197" s="162" t="s">
        <v>3</v>
      </c>
      <c r="I197" s="164"/>
      <c r="L197" s="160"/>
      <c r="M197" s="165"/>
      <c r="T197" s="166"/>
      <c r="AT197" s="162" t="s">
        <v>154</v>
      </c>
      <c r="AU197" s="162" t="s">
        <v>83</v>
      </c>
      <c r="AV197" s="12" t="s">
        <v>81</v>
      </c>
      <c r="AW197" s="12" t="s">
        <v>35</v>
      </c>
      <c r="AX197" s="12" t="s">
        <v>74</v>
      </c>
      <c r="AY197" s="162" t="s">
        <v>139</v>
      </c>
    </row>
    <row r="198" spans="2:65" s="12" customFormat="1">
      <c r="B198" s="160"/>
      <c r="D198" s="161" t="s">
        <v>154</v>
      </c>
      <c r="E198" s="162" t="s">
        <v>3</v>
      </c>
      <c r="F198" s="163" t="s">
        <v>155</v>
      </c>
      <c r="H198" s="162" t="s">
        <v>3</v>
      </c>
      <c r="I198" s="164"/>
      <c r="L198" s="160"/>
      <c r="M198" s="165"/>
      <c r="T198" s="166"/>
      <c r="AT198" s="162" t="s">
        <v>154</v>
      </c>
      <c r="AU198" s="162" t="s">
        <v>83</v>
      </c>
      <c r="AV198" s="12" t="s">
        <v>81</v>
      </c>
      <c r="AW198" s="12" t="s">
        <v>35</v>
      </c>
      <c r="AX198" s="12" t="s">
        <v>74</v>
      </c>
      <c r="AY198" s="162" t="s">
        <v>139</v>
      </c>
    </row>
    <row r="199" spans="2:65" s="13" customFormat="1">
      <c r="B199" s="167"/>
      <c r="D199" s="161" t="s">
        <v>154</v>
      </c>
      <c r="E199" s="168" t="s">
        <v>3</v>
      </c>
      <c r="F199" s="169" t="s">
        <v>316</v>
      </c>
      <c r="H199" s="170">
        <v>1</v>
      </c>
      <c r="I199" s="171"/>
      <c r="L199" s="167"/>
      <c r="M199" s="172"/>
      <c r="T199" s="173"/>
      <c r="AT199" s="168" t="s">
        <v>154</v>
      </c>
      <c r="AU199" s="168" t="s">
        <v>83</v>
      </c>
      <c r="AV199" s="13" t="s">
        <v>83</v>
      </c>
      <c r="AW199" s="13" t="s">
        <v>35</v>
      </c>
      <c r="AX199" s="13" t="s">
        <v>81</v>
      </c>
      <c r="AY199" s="168" t="s">
        <v>139</v>
      </c>
    </row>
    <row r="200" spans="2:65" s="12" customFormat="1" ht="30.6">
      <c r="B200" s="160"/>
      <c r="D200" s="161" t="s">
        <v>154</v>
      </c>
      <c r="E200" s="162" t="s">
        <v>3</v>
      </c>
      <c r="F200" s="163" t="s">
        <v>317</v>
      </c>
      <c r="H200" s="162" t="s">
        <v>3</v>
      </c>
      <c r="I200" s="164"/>
      <c r="L200" s="160"/>
      <c r="M200" s="165"/>
      <c r="T200" s="166"/>
      <c r="AT200" s="162" t="s">
        <v>154</v>
      </c>
      <c r="AU200" s="162" t="s">
        <v>83</v>
      </c>
      <c r="AV200" s="12" t="s">
        <v>81</v>
      </c>
      <c r="AW200" s="12" t="s">
        <v>35</v>
      </c>
      <c r="AX200" s="12" t="s">
        <v>74</v>
      </c>
      <c r="AY200" s="162" t="s">
        <v>139</v>
      </c>
    </row>
    <row r="201" spans="2:65" s="12" customFormat="1" ht="20.399999999999999">
      <c r="B201" s="160"/>
      <c r="D201" s="161" t="s">
        <v>154</v>
      </c>
      <c r="E201" s="162" t="s">
        <v>3</v>
      </c>
      <c r="F201" s="163" t="s">
        <v>318</v>
      </c>
      <c r="H201" s="162" t="s">
        <v>3</v>
      </c>
      <c r="I201" s="164"/>
      <c r="L201" s="160"/>
      <c r="M201" s="165"/>
      <c r="T201" s="166"/>
      <c r="AT201" s="162" t="s">
        <v>154</v>
      </c>
      <c r="AU201" s="162" t="s">
        <v>83</v>
      </c>
      <c r="AV201" s="12" t="s">
        <v>81</v>
      </c>
      <c r="AW201" s="12" t="s">
        <v>35</v>
      </c>
      <c r="AX201" s="12" t="s">
        <v>74</v>
      </c>
      <c r="AY201" s="162" t="s">
        <v>139</v>
      </c>
    </row>
    <row r="202" spans="2:65" s="12" customFormat="1" ht="20.399999999999999">
      <c r="B202" s="160"/>
      <c r="D202" s="161" t="s">
        <v>154</v>
      </c>
      <c r="E202" s="162" t="s">
        <v>3</v>
      </c>
      <c r="F202" s="163" t="s">
        <v>319</v>
      </c>
      <c r="H202" s="162" t="s">
        <v>3</v>
      </c>
      <c r="I202" s="164"/>
      <c r="L202" s="160"/>
      <c r="M202" s="165"/>
      <c r="T202" s="166"/>
      <c r="AT202" s="162" t="s">
        <v>154</v>
      </c>
      <c r="AU202" s="162" t="s">
        <v>83</v>
      </c>
      <c r="AV202" s="12" t="s">
        <v>81</v>
      </c>
      <c r="AW202" s="12" t="s">
        <v>35</v>
      </c>
      <c r="AX202" s="12" t="s">
        <v>74</v>
      </c>
      <c r="AY202" s="162" t="s">
        <v>139</v>
      </c>
    </row>
    <row r="203" spans="2:65" s="12" customFormat="1" ht="20.399999999999999">
      <c r="B203" s="160"/>
      <c r="D203" s="161" t="s">
        <v>154</v>
      </c>
      <c r="E203" s="162" t="s">
        <v>3</v>
      </c>
      <c r="F203" s="163" t="s">
        <v>320</v>
      </c>
      <c r="H203" s="162" t="s">
        <v>3</v>
      </c>
      <c r="I203" s="164"/>
      <c r="L203" s="160"/>
      <c r="M203" s="165"/>
      <c r="T203" s="166"/>
      <c r="AT203" s="162" t="s">
        <v>154</v>
      </c>
      <c r="AU203" s="162" t="s">
        <v>83</v>
      </c>
      <c r="AV203" s="12" t="s">
        <v>81</v>
      </c>
      <c r="AW203" s="12" t="s">
        <v>35</v>
      </c>
      <c r="AX203" s="12" t="s">
        <v>74</v>
      </c>
      <c r="AY203" s="162" t="s">
        <v>139</v>
      </c>
    </row>
    <row r="204" spans="2:65" s="12" customFormat="1">
      <c r="B204" s="160"/>
      <c r="D204" s="161" t="s">
        <v>154</v>
      </c>
      <c r="E204" s="162" t="s">
        <v>3</v>
      </c>
      <c r="F204" s="163" t="s">
        <v>321</v>
      </c>
      <c r="H204" s="162" t="s">
        <v>3</v>
      </c>
      <c r="I204" s="164"/>
      <c r="L204" s="160"/>
      <c r="M204" s="165"/>
      <c r="T204" s="166"/>
      <c r="AT204" s="162" t="s">
        <v>154</v>
      </c>
      <c r="AU204" s="162" t="s">
        <v>83</v>
      </c>
      <c r="AV204" s="12" t="s">
        <v>81</v>
      </c>
      <c r="AW204" s="12" t="s">
        <v>35</v>
      </c>
      <c r="AX204" s="12" t="s">
        <v>74</v>
      </c>
      <c r="AY204" s="162" t="s">
        <v>139</v>
      </c>
    </row>
    <row r="205" spans="2:65" s="11" customFormat="1" ht="22.8" customHeight="1">
      <c r="B205" s="120"/>
      <c r="D205" s="121" t="s">
        <v>73</v>
      </c>
      <c r="E205" s="130" t="s">
        <v>322</v>
      </c>
      <c r="F205" s="130" t="s">
        <v>323</v>
      </c>
      <c r="I205" s="123"/>
      <c r="J205" s="131">
        <f>BK205</f>
        <v>0</v>
      </c>
      <c r="L205" s="120"/>
      <c r="M205" s="125"/>
      <c r="P205" s="126">
        <f>SUM(P206:P209)</f>
        <v>0</v>
      </c>
      <c r="R205" s="126">
        <f>SUM(R206:R209)</f>
        <v>0</v>
      </c>
      <c r="T205" s="127">
        <f>SUM(T206:T209)</f>
        <v>0</v>
      </c>
      <c r="AR205" s="121" t="s">
        <v>83</v>
      </c>
      <c r="AT205" s="128" t="s">
        <v>73</v>
      </c>
      <c r="AU205" s="128" t="s">
        <v>81</v>
      </c>
      <c r="AY205" s="121" t="s">
        <v>139</v>
      </c>
      <c r="BK205" s="129">
        <f>SUM(BK206:BK209)</f>
        <v>0</v>
      </c>
    </row>
    <row r="206" spans="2:65" s="1" customFormat="1" ht="24.15" customHeight="1">
      <c r="B206" s="132"/>
      <c r="C206" s="133" t="s">
        <v>324</v>
      </c>
      <c r="D206" s="133" t="s">
        <v>142</v>
      </c>
      <c r="E206" s="134" t="s">
        <v>325</v>
      </c>
      <c r="F206" s="135" t="s">
        <v>326</v>
      </c>
      <c r="G206" s="136" t="s">
        <v>327</v>
      </c>
      <c r="H206" s="137">
        <v>6</v>
      </c>
      <c r="I206" s="138"/>
      <c r="J206" s="139">
        <f>ROUND(I206*H206,2)</f>
        <v>0</v>
      </c>
      <c r="K206" s="135" t="s">
        <v>3</v>
      </c>
      <c r="L206" s="33"/>
      <c r="M206" s="140" t="s">
        <v>3</v>
      </c>
      <c r="N206" s="141" t="s">
        <v>45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219</v>
      </c>
      <c r="AT206" s="144" t="s">
        <v>142</v>
      </c>
      <c r="AU206" s="144" t="s">
        <v>83</v>
      </c>
      <c r="AY206" s="18" t="s">
        <v>139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8" t="s">
        <v>81</v>
      </c>
      <c r="BK206" s="145">
        <f>ROUND(I206*H206,2)</f>
        <v>0</v>
      </c>
      <c r="BL206" s="18" t="s">
        <v>219</v>
      </c>
      <c r="BM206" s="144" t="s">
        <v>328</v>
      </c>
    </row>
    <row r="207" spans="2:65" s="12" customFormat="1">
      <c r="B207" s="160"/>
      <c r="D207" s="161" t="s">
        <v>154</v>
      </c>
      <c r="E207" s="162" t="s">
        <v>3</v>
      </c>
      <c r="F207" s="163" t="s">
        <v>243</v>
      </c>
      <c r="H207" s="162" t="s">
        <v>3</v>
      </c>
      <c r="I207" s="164"/>
      <c r="L207" s="160"/>
      <c r="M207" s="165"/>
      <c r="T207" s="166"/>
      <c r="AT207" s="162" t="s">
        <v>154</v>
      </c>
      <c r="AU207" s="162" t="s">
        <v>83</v>
      </c>
      <c r="AV207" s="12" t="s">
        <v>81</v>
      </c>
      <c r="AW207" s="12" t="s">
        <v>35</v>
      </c>
      <c r="AX207" s="12" t="s">
        <v>74</v>
      </c>
      <c r="AY207" s="162" t="s">
        <v>139</v>
      </c>
    </row>
    <row r="208" spans="2:65" s="12" customFormat="1">
      <c r="B208" s="160"/>
      <c r="D208" s="161" t="s">
        <v>154</v>
      </c>
      <c r="E208" s="162" t="s">
        <v>3</v>
      </c>
      <c r="F208" s="163" t="s">
        <v>155</v>
      </c>
      <c r="H208" s="162" t="s">
        <v>3</v>
      </c>
      <c r="I208" s="164"/>
      <c r="L208" s="160"/>
      <c r="M208" s="165"/>
      <c r="T208" s="166"/>
      <c r="AT208" s="162" t="s">
        <v>154</v>
      </c>
      <c r="AU208" s="162" t="s">
        <v>83</v>
      </c>
      <c r="AV208" s="12" t="s">
        <v>81</v>
      </c>
      <c r="AW208" s="12" t="s">
        <v>35</v>
      </c>
      <c r="AX208" s="12" t="s">
        <v>74</v>
      </c>
      <c r="AY208" s="162" t="s">
        <v>139</v>
      </c>
    </row>
    <row r="209" spans="2:65" s="13" customFormat="1">
      <c r="B209" s="167"/>
      <c r="D209" s="161" t="s">
        <v>154</v>
      </c>
      <c r="E209" s="168" t="s">
        <v>3</v>
      </c>
      <c r="F209" s="169" t="s">
        <v>329</v>
      </c>
      <c r="H209" s="170">
        <v>6</v>
      </c>
      <c r="I209" s="171"/>
      <c r="L209" s="167"/>
      <c r="M209" s="172"/>
      <c r="T209" s="173"/>
      <c r="AT209" s="168" t="s">
        <v>154</v>
      </c>
      <c r="AU209" s="168" t="s">
        <v>83</v>
      </c>
      <c r="AV209" s="13" t="s">
        <v>83</v>
      </c>
      <c r="AW209" s="13" t="s">
        <v>35</v>
      </c>
      <c r="AX209" s="13" t="s">
        <v>81</v>
      </c>
      <c r="AY209" s="168" t="s">
        <v>139</v>
      </c>
    </row>
    <row r="210" spans="2:65" s="11" customFormat="1" ht="25.95" customHeight="1">
      <c r="B210" s="120"/>
      <c r="D210" s="121" t="s">
        <v>73</v>
      </c>
      <c r="E210" s="122" t="s">
        <v>330</v>
      </c>
      <c r="F210" s="122" t="s">
        <v>331</v>
      </c>
      <c r="I210" s="123"/>
      <c r="J210" s="124">
        <f>BK210</f>
        <v>0</v>
      </c>
      <c r="L210" s="120"/>
      <c r="M210" s="125"/>
      <c r="P210" s="126">
        <f>SUM(P211:P226)</f>
        <v>0</v>
      </c>
      <c r="R210" s="126">
        <f>SUM(R211:R226)</f>
        <v>0</v>
      </c>
      <c r="T210" s="127">
        <f>SUM(T211:T226)</f>
        <v>0</v>
      </c>
      <c r="AR210" s="121" t="s">
        <v>159</v>
      </c>
      <c r="AT210" s="128" t="s">
        <v>73</v>
      </c>
      <c r="AU210" s="128" t="s">
        <v>74</v>
      </c>
      <c r="AY210" s="121" t="s">
        <v>139</v>
      </c>
      <c r="BK210" s="129">
        <f>SUM(BK211:BK226)</f>
        <v>0</v>
      </c>
    </row>
    <row r="211" spans="2:65" s="1" customFormat="1" ht="24.15" customHeight="1">
      <c r="B211" s="132"/>
      <c r="C211" s="133" t="s">
        <v>332</v>
      </c>
      <c r="D211" s="133" t="s">
        <v>142</v>
      </c>
      <c r="E211" s="134" t="s">
        <v>333</v>
      </c>
      <c r="F211" s="135" t="s">
        <v>334</v>
      </c>
      <c r="G211" s="136" t="s">
        <v>327</v>
      </c>
      <c r="H211" s="137">
        <v>1</v>
      </c>
      <c r="I211" s="138"/>
      <c r="J211" s="139">
        <f>ROUND(I211*H211,2)</f>
        <v>0</v>
      </c>
      <c r="K211" s="135" t="s">
        <v>3</v>
      </c>
      <c r="L211" s="33"/>
      <c r="M211" s="140" t="s">
        <v>3</v>
      </c>
      <c r="N211" s="141" t="s">
        <v>45</v>
      </c>
      <c r="P211" s="142">
        <f>O211*H211</f>
        <v>0</v>
      </c>
      <c r="Q211" s="142">
        <v>0</v>
      </c>
      <c r="R211" s="142">
        <f>Q211*H211</f>
        <v>0</v>
      </c>
      <c r="S211" s="142">
        <v>0</v>
      </c>
      <c r="T211" s="143">
        <f>S211*H211</f>
        <v>0</v>
      </c>
      <c r="AR211" s="144" t="s">
        <v>335</v>
      </c>
      <c r="AT211" s="144" t="s">
        <v>142</v>
      </c>
      <c r="AU211" s="144" t="s">
        <v>81</v>
      </c>
      <c r="AY211" s="18" t="s">
        <v>139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8" t="s">
        <v>81</v>
      </c>
      <c r="BK211" s="145">
        <f>ROUND(I211*H211,2)</f>
        <v>0</v>
      </c>
      <c r="BL211" s="18" t="s">
        <v>335</v>
      </c>
      <c r="BM211" s="144" t="s">
        <v>336</v>
      </c>
    </row>
    <row r="212" spans="2:65" s="12" customFormat="1">
      <c r="B212" s="160"/>
      <c r="D212" s="161" t="s">
        <v>154</v>
      </c>
      <c r="E212" s="162" t="s">
        <v>3</v>
      </c>
      <c r="F212" s="163" t="s">
        <v>243</v>
      </c>
      <c r="H212" s="162" t="s">
        <v>3</v>
      </c>
      <c r="I212" s="164"/>
      <c r="L212" s="160"/>
      <c r="M212" s="165"/>
      <c r="T212" s="166"/>
      <c r="AT212" s="162" t="s">
        <v>154</v>
      </c>
      <c r="AU212" s="162" t="s">
        <v>81</v>
      </c>
      <c r="AV212" s="12" t="s">
        <v>81</v>
      </c>
      <c r="AW212" s="12" t="s">
        <v>35</v>
      </c>
      <c r="AX212" s="12" t="s">
        <v>74</v>
      </c>
      <c r="AY212" s="162" t="s">
        <v>139</v>
      </c>
    </row>
    <row r="213" spans="2:65" s="12" customFormat="1">
      <c r="B213" s="160"/>
      <c r="D213" s="161" t="s">
        <v>154</v>
      </c>
      <c r="E213" s="162" t="s">
        <v>3</v>
      </c>
      <c r="F213" s="163" t="s">
        <v>155</v>
      </c>
      <c r="H213" s="162" t="s">
        <v>3</v>
      </c>
      <c r="I213" s="164"/>
      <c r="L213" s="160"/>
      <c r="M213" s="165"/>
      <c r="T213" s="166"/>
      <c r="AT213" s="162" t="s">
        <v>154</v>
      </c>
      <c r="AU213" s="162" t="s">
        <v>81</v>
      </c>
      <c r="AV213" s="12" t="s">
        <v>81</v>
      </c>
      <c r="AW213" s="12" t="s">
        <v>35</v>
      </c>
      <c r="AX213" s="12" t="s">
        <v>74</v>
      </c>
      <c r="AY213" s="162" t="s">
        <v>139</v>
      </c>
    </row>
    <row r="214" spans="2:65" s="13" customFormat="1">
      <c r="B214" s="167"/>
      <c r="D214" s="161" t="s">
        <v>154</v>
      </c>
      <c r="E214" s="168" t="s">
        <v>3</v>
      </c>
      <c r="F214" s="169" t="s">
        <v>81</v>
      </c>
      <c r="H214" s="170">
        <v>1</v>
      </c>
      <c r="I214" s="171"/>
      <c r="L214" s="167"/>
      <c r="M214" s="172"/>
      <c r="T214" s="173"/>
      <c r="AT214" s="168" t="s">
        <v>154</v>
      </c>
      <c r="AU214" s="168" t="s">
        <v>81</v>
      </c>
      <c r="AV214" s="13" t="s">
        <v>83</v>
      </c>
      <c r="AW214" s="13" t="s">
        <v>35</v>
      </c>
      <c r="AX214" s="13" t="s">
        <v>81</v>
      </c>
      <c r="AY214" s="168" t="s">
        <v>139</v>
      </c>
    </row>
    <row r="215" spans="2:65" s="1" customFormat="1" ht="16.5" customHeight="1">
      <c r="B215" s="132"/>
      <c r="C215" s="133" t="s">
        <v>337</v>
      </c>
      <c r="D215" s="133" t="s">
        <v>142</v>
      </c>
      <c r="E215" s="134" t="s">
        <v>338</v>
      </c>
      <c r="F215" s="135" t="s">
        <v>339</v>
      </c>
      <c r="G215" s="136" t="s">
        <v>327</v>
      </c>
      <c r="H215" s="137">
        <v>1</v>
      </c>
      <c r="I215" s="138"/>
      <c r="J215" s="139">
        <f>ROUND(I215*H215,2)</f>
        <v>0</v>
      </c>
      <c r="K215" s="135" t="s">
        <v>3</v>
      </c>
      <c r="L215" s="33"/>
      <c r="M215" s="140" t="s">
        <v>3</v>
      </c>
      <c r="N215" s="141" t="s">
        <v>45</v>
      </c>
      <c r="P215" s="142">
        <f>O215*H215</f>
        <v>0</v>
      </c>
      <c r="Q215" s="142">
        <v>0</v>
      </c>
      <c r="R215" s="142">
        <f>Q215*H215</f>
        <v>0</v>
      </c>
      <c r="S215" s="142">
        <v>0</v>
      </c>
      <c r="T215" s="143">
        <f>S215*H215</f>
        <v>0</v>
      </c>
      <c r="AR215" s="144" t="s">
        <v>335</v>
      </c>
      <c r="AT215" s="144" t="s">
        <v>142</v>
      </c>
      <c r="AU215" s="144" t="s">
        <v>81</v>
      </c>
      <c r="AY215" s="18" t="s">
        <v>139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8" t="s">
        <v>81</v>
      </c>
      <c r="BK215" s="145">
        <f>ROUND(I215*H215,2)</f>
        <v>0</v>
      </c>
      <c r="BL215" s="18" t="s">
        <v>335</v>
      </c>
      <c r="BM215" s="144" t="s">
        <v>340</v>
      </c>
    </row>
    <row r="216" spans="2:65" s="12" customFormat="1">
      <c r="B216" s="160"/>
      <c r="D216" s="161" t="s">
        <v>154</v>
      </c>
      <c r="E216" s="162" t="s">
        <v>3</v>
      </c>
      <c r="F216" s="163" t="s">
        <v>243</v>
      </c>
      <c r="H216" s="162" t="s">
        <v>3</v>
      </c>
      <c r="I216" s="164"/>
      <c r="L216" s="160"/>
      <c r="M216" s="165"/>
      <c r="T216" s="166"/>
      <c r="AT216" s="162" t="s">
        <v>154</v>
      </c>
      <c r="AU216" s="162" t="s">
        <v>81</v>
      </c>
      <c r="AV216" s="12" t="s">
        <v>81</v>
      </c>
      <c r="AW216" s="12" t="s">
        <v>35</v>
      </c>
      <c r="AX216" s="12" t="s">
        <v>74</v>
      </c>
      <c r="AY216" s="162" t="s">
        <v>139</v>
      </c>
    </row>
    <row r="217" spans="2:65" s="12" customFormat="1">
      <c r="B217" s="160"/>
      <c r="D217" s="161" t="s">
        <v>154</v>
      </c>
      <c r="E217" s="162" t="s">
        <v>3</v>
      </c>
      <c r="F217" s="163" t="s">
        <v>155</v>
      </c>
      <c r="H217" s="162" t="s">
        <v>3</v>
      </c>
      <c r="I217" s="164"/>
      <c r="L217" s="160"/>
      <c r="M217" s="165"/>
      <c r="T217" s="166"/>
      <c r="AT217" s="162" t="s">
        <v>154</v>
      </c>
      <c r="AU217" s="162" t="s">
        <v>81</v>
      </c>
      <c r="AV217" s="12" t="s">
        <v>81</v>
      </c>
      <c r="AW217" s="12" t="s">
        <v>35</v>
      </c>
      <c r="AX217" s="12" t="s">
        <v>74</v>
      </c>
      <c r="AY217" s="162" t="s">
        <v>139</v>
      </c>
    </row>
    <row r="218" spans="2:65" s="13" customFormat="1">
      <c r="B218" s="167"/>
      <c r="D218" s="161" t="s">
        <v>154</v>
      </c>
      <c r="E218" s="168" t="s">
        <v>3</v>
      </c>
      <c r="F218" s="169" t="s">
        <v>81</v>
      </c>
      <c r="H218" s="170">
        <v>1</v>
      </c>
      <c r="I218" s="171"/>
      <c r="L218" s="167"/>
      <c r="M218" s="172"/>
      <c r="T218" s="173"/>
      <c r="AT218" s="168" t="s">
        <v>154</v>
      </c>
      <c r="AU218" s="168" t="s">
        <v>81</v>
      </c>
      <c r="AV218" s="13" t="s">
        <v>83</v>
      </c>
      <c r="AW218" s="13" t="s">
        <v>35</v>
      </c>
      <c r="AX218" s="13" t="s">
        <v>81</v>
      </c>
      <c r="AY218" s="168" t="s">
        <v>139</v>
      </c>
    </row>
    <row r="219" spans="2:65" s="1" customFormat="1" ht="21.75" customHeight="1">
      <c r="B219" s="132"/>
      <c r="C219" s="133" t="s">
        <v>341</v>
      </c>
      <c r="D219" s="133" t="s">
        <v>142</v>
      </c>
      <c r="E219" s="134" t="s">
        <v>342</v>
      </c>
      <c r="F219" s="135" t="s">
        <v>343</v>
      </c>
      <c r="G219" s="136" t="s">
        <v>327</v>
      </c>
      <c r="H219" s="137">
        <v>1</v>
      </c>
      <c r="I219" s="138"/>
      <c r="J219" s="139">
        <f>ROUND(I219*H219,2)</f>
        <v>0</v>
      </c>
      <c r="K219" s="135" t="s">
        <v>3</v>
      </c>
      <c r="L219" s="33"/>
      <c r="M219" s="140" t="s">
        <v>3</v>
      </c>
      <c r="N219" s="141" t="s">
        <v>45</v>
      </c>
      <c r="P219" s="142">
        <f>O219*H219</f>
        <v>0</v>
      </c>
      <c r="Q219" s="142">
        <v>0</v>
      </c>
      <c r="R219" s="142">
        <f>Q219*H219</f>
        <v>0</v>
      </c>
      <c r="S219" s="142">
        <v>0</v>
      </c>
      <c r="T219" s="143">
        <f>S219*H219</f>
        <v>0</v>
      </c>
      <c r="AR219" s="144" t="s">
        <v>335</v>
      </c>
      <c r="AT219" s="144" t="s">
        <v>142</v>
      </c>
      <c r="AU219" s="144" t="s">
        <v>81</v>
      </c>
      <c r="AY219" s="18" t="s">
        <v>139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8" t="s">
        <v>81</v>
      </c>
      <c r="BK219" s="145">
        <f>ROUND(I219*H219,2)</f>
        <v>0</v>
      </c>
      <c r="BL219" s="18" t="s">
        <v>335</v>
      </c>
      <c r="BM219" s="144" t="s">
        <v>344</v>
      </c>
    </row>
    <row r="220" spans="2:65" s="12" customFormat="1">
      <c r="B220" s="160"/>
      <c r="D220" s="161" t="s">
        <v>154</v>
      </c>
      <c r="E220" s="162" t="s">
        <v>3</v>
      </c>
      <c r="F220" s="163" t="s">
        <v>243</v>
      </c>
      <c r="H220" s="162" t="s">
        <v>3</v>
      </c>
      <c r="I220" s="164"/>
      <c r="L220" s="160"/>
      <c r="M220" s="165"/>
      <c r="T220" s="166"/>
      <c r="AT220" s="162" t="s">
        <v>154</v>
      </c>
      <c r="AU220" s="162" t="s">
        <v>81</v>
      </c>
      <c r="AV220" s="12" t="s">
        <v>81</v>
      </c>
      <c r="AW220" s="12" t="s">
        <v>35</v>
      </c>
      <c r="AX220" s="12" t="s">
        <v>74</v>
      </c>
      <c r="AY220" s="162" t="s">
        <v>139</v>
      </c>
    </row>
    <row r="221" spans="2:65" s="12" customFormat="1">
      <c r="B221" s="160"/>
      <c r="D221" s="161" t="s">
        <v>154</v>
      </c>
      <c r="E221" s="162" t="s">
        <v>3</v>
      </c>
      <c r="F221" s="163" t="s">
        <v>155</v>
      </c>
      <c r="H221" s="162" t="s">
        <v>3</v>
      </c>
      <c r="I221" s="164"/>
      <c r="L221" s="160"/>
      <c r="M221" s="165"/>
      <c r="T221" s="166"/>
      <c r="AT221" s="162" t="s">
        <v>154</v>
      </c>
      <c r="AU221" s="162" t="s">
        <v>81</v>
      </c>
      <c r="AV221" s="12" t="s">
        <v>81</v>
      </c>
      <c r="AW221" s="12" t="s">
        <v>35</v>
      </c>
      <c r="AX221" s="12" t="s">
        <v>74</v>
      </c>
      <c r="AY221" s="162" t="s">
        <v>139</v>
      </c>
    </row>
    <row r="222" spans="2:65" s="13" customFormat="1">
      <c r="B222" s="167"/>
      <c r="D222" s="161" t="s">
        <v>154</v>
      </c>
      <c r="E222" s="168" t="s">
        <v>3</v>
      </c>
      <c r="F222" s="169" t="s">
        <v>81</v>
      </c>
      <c r="H222" s="170">
        <v>1</v>
      </c>
      <c r="I222" s="171"/>
      <c r="L222" s="167"/>
      <c r="M222" s="172"/>
      <c r="T222" s="173"/>
      <c r="AT222" s="168" t="s">
        <v>154</v>
      </c>
      <c r="AU222" s="168" t="s">
        <v>81</v>
      </c>
      <c r="AV222" s="13" t="s">
        <v>83</v>
      </c>
      <c r="AW222" s="13" t="s">
        <v>35</v>
      </c>
      <c r="AX222" s="13" t="s">
        <v>81</v>
      </c>
      <c r="AY222" s="168" t="s">
        <v>139</v>
      </c>
    </row>
    <row r="223" spans="2:65" s="1" customFormat="1" ht="16.5" customHeight="1">
      <c r="B223" s="132"/>
      <c r="C223" s="133" t="s">
        <v>345</v>
      </c>
      <c r="D223" s="133" t="s">
        <v>142</v>
      </c>
      <c r="E223" s="134" t="s">
        <v>346</v>
      </c>
      <c r="F223" s="135" t="s">
        <v>347</v>
      </c>
      <c r="G223" s="136" t="s">
        <v>327</v>
      </c>
      <c r="H223" s="137">
        <v>1</v>
      </c>
      <c r="I223" s="138"/>
      <c r="J223" s="139">
        <f>ROUND(I223*H223,2)</f>
        <v>0</v>
      </c>
      <c r="K223" s="135" t="s">
        <v>3</v>
      </c>
      <c r="L223" s="33"/>
      <c r="M223" s="140" t="s">
        <v>3</v>
      </c>
      <c r="N223" s="141" t="s">
        <v>45</v>
      </c>
      <c r="P223" s="142">
        <f>O223*H223</f>
        <v>0</v>
      </c>
      <c r="Q223" s="142">
        <v>0</v>
      </c>
      <c r="R223" s="142">
        <f>Q223*H223</f>
        <v>0</v>
      </c>
      <c r="S223" s="142">
        <v>0</v>
      </c>
      <c r="T223" s="143">
        <f>S223*H223</f>
        <v>0</v>
      </c>
      <c r="AR223" s="144" t="s">
        <v>335</v>
      </c>
      <c r="AT223" s="144" t="s">
        <v>142</v>
      </c>
      <c r="AU223" s="144" t="s">
        <v>81</v>
      </c>
      <c r="AY223" s="18" t="s">
        <v>139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8" t="s">
        <v>81</v>
      </c>
      <c r="BK223" s="145">
        <f>ROUND(I223*H223,2)</f>
        <v>0</v>
      </c>
      <c r="BL223" s="18" t="s">
        <v>335</v>
      </c>
      <c r="BM223" s="144" t="s">
        <v>348</v>
      </c>
    </row>
    <row r="224" spans="2:65" s="12" customFormat="1">
      <c r="B224" s="160"/>
      <c r="D224" s="161" t="s">
        <v>154</v>
      </c>
      <c r="E224" s="162" t="s">
        <v>3</v>
      </c>
      <c r="F224" s="163" t="s">
        <v>243</v>
      </c>
      <c r="H224" s="162" t="s">
        <v>3</v>
      </c>
      <c r="I224" s="164"/>
      <c r="L224" s="160"/>
      <c r="M224" s="165"/>
      <c r="T224" s="166"/>
      <c r="AT224" s="162" t="s">
        <v>154</v>
      </c>
      <c r="AU224" s="162" t="s">
        <v>81</v>
      </c>
      <c r="AV224" s="12" t="s">
        <v>81</v>
      </c>
      <c r="AW224" s="12" t="s">
        <v>35</v>
      </c>
      <c r="AX224" s="12" t="s">
        <v>74</v>
      </c>
      <c r="AY224" s="162" t="s">
        <v>139</v>
      </c>
    </row>
    <row r="225" spans="2:51" s="12" customFormat="1">
      <c r="B225" s="160"/>
      <c r="D225" s="161" t="s">
        <v>154</v>
      </c>
      <c r="E225" s="162" t="s">
        <v>3</v>
      </c>
      <c r="F225" s="163" t="s">
        <v>155</v>
      </c>
      <c r="H225" s="162" t="s">
        <v>3</v>
      </c>
      <c r="I225" s="164"/>
      <c r="L225" s="160"/>
      <c r="M225" s="165"/>
      <c r="T225" s="166"/>
      <c r="AT225" s="162" t="s">
        <v>154</v>
      </c>
      <c r="AU225" s="162" t="s">
        <v>81</v>
      </c>
      <c r="AV225" s="12" t="s">
        <v>81</v>
      </c>
      <c r="AW225" s="12" t="s">
        <v>35</v>
      </c>
      <c r="AX225" s="12" t="s">
        <v>74</v>
      </c>
      <c r="AY225" s="162" t="s">
        <v>139</v>
      </c>
    </row>
    <row r="226" spans="2:51" s="13" customFormat="1">
      <c r="B226" s="167"/>
      <c r="D226" s="161" t="s">
        <v>154</v>
      </c>
      <c r="E226" s="168" t="s">
        <v>3</v>
      </c>
      <c r="F226" s="169" t="s">
        <v>81</v>
      </c>
      <c r="H226" s="170">
        <v>1</v>
      </c>
      <c r="I226" s="171"/>
      <c r="L226" s="167"/>
      <c r="M226" s="174"/>
      <c r="N226" s="175"/>
      <c r="O226" s="175"/>
      <c r="P226" s="175"/>
      <c r="Q226" s="175"/>
      <c r="R226" s="175"/>
      <c r="S226" s="175"/>
      <c r="T226" s="176"/>
      <c r="AT226" s="168" t="s">
        <v>154</v>
      </c>
      <c r="AU226" s="168" t="s">
        <v>81</v>
      </c>
      <c r="AV226" s="13" t="s">
        <v>83</v>
      </c>
      <c r="AW226" s="13" t="s">
        <v>35</v>
      </c>
      <c r="AX226" s="13" t="s">
        <v>81</v>
      </c>
      <c r="AY226" s="168" t="s">
        <v>139</v>
      </c>
    </row>
    <row r="227" spans="2:51" s="1" customFormat="1" ht="6.9" customHeight="1">
      <c r="B227" s="42"/>
      <c r="C227" s="43"/>
      <c r="D227" s="43"/>
      <c r="E227" s="43"/>
      <c r="F227" s="43"/>
      <c r="G227" s="43"/>
      <c r="H227" s="43"/>
      <c r="I227" s="43"/>
      <c r="J227" s="43"/>
      <c r="K227" s="43"/>
      <c r="L227" s="33"/>
    </row>
  </sheetData>
  <autoFilter ref="C85:K226" xr:uid="{00000000-0009-0000-0000-000001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hyperlinks>
    <hyperlink ref="F90" r:id="rId1" xr:uid="{00000000-0004-0000-0100-000000000000}"/>
    <hyperlink ref="F95" r:id="rId2" xr:uid="{00000000-0004-0000-0100-000001000000}"/>
    <hyperlink ref="F100" r:id="rId3" xr:uid="{00000000-0004-0000-0100-000002000000}"/>
    <hyperlink ref="F106" r:id="rId4" xr:uid="{00000000-0004-0000-0100-000003000000}"/>
    <hyperlink ref="F112" r:id="rId5" xr:uid="{00000000-0004-0000-0100-000004000000}"/>
    <hyperlink ref="F117" r:id="rId6" xr:uid="{00000000-0004-0000-0100-000005000000}"/>
    <hyperlink ref="F126" r:id="rId7" xr:uid="{00000000-0004-0000-0100-000006000000}"/>
    <hyperlink ref="F131" r:id="rId8" xr:uid="{00000000-0004-0000-01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1"/>
  <sheetViews>
    <sheetView showGridLines="0" topLeftCell="A143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1" t="s">
        <v>6</v>
      </c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86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" customHeight="1">
      <c r="B4" s="21"/>
      <c r="D4" s="22" t="s">
        <v>110</v>
      </c>
      <c r="L4" s="21"/>
      <c r="M4" s="91" t="s">
        <v>11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26.25" customHeight="1">
      <c r="B7" s="21"/>
      <c r="E7" s="332" t="str">
        <f>'Rekapitulace stavby'!K6</f>
        <v>ATS NA DOLÁCH A OPTIMALIZAČNÍ OPATŘENÍ NA VODOVODNÍ SÍTI V OBCI MUKAŘOV</v>
      </c>
      <c r="F7" s="333"/>
      <c r="G7" s="333"/>
      <c r="H7" s="333"/>
      <c r="L7" s="21"/>
    </row>
    <row r="8" spans="2:46" s="1" customFormat="1" ht="12" customHeight="1">
      <c r="B8" s="33"/>
      <c r="D8" s="28" t="s">
        <v>111</v>
      </c>
      <c r="L8" s="33"/>
    </row>
    <row r="9" spans="2:46" s="1" customFormat="1" ht="16.5" customHeight="1">
      <c r="B9" s="33"/>
      <c r="E9" s="328" t="s">
        <v>349</v>
      </c>
      <c r="F9" s="331"/>
      <c r="G9" s="331"/>
      <c r="H9" s="331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19</v>
      </c>
      <c r="F11" s="26" t="s">
        <v>3</v>
      </c>
      <c r="I11" s="28" t="s">
        <v>20</v>
      </c>
      <c r="J11" s="26" t="s">
        <v>3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28. 3. 2025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30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34" t="str">
        <f>'Rekapitulace stavby'!E14</f>
        <v>Vyplň údaj</v>
      </c>
      <c r="F18" s="315"/>
      <c r="G18" s="315"/>
      <c r="H18" s="315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32</v>
      </c>
      <c r="I20" s="28" t="s">
        <v>26</v>
      </c>
      <c r="J20" s="26" t="s">
        <v>33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3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</v>
      </c>
      <c r="L23" s="33"/>
    </row>
    <row r="24" spans="2:12" s="1" customFormat="1" ht="18" customHeight="1">
      <c r="B24" s="33"/>
      <c r="E24" s="26" t="s">
        <v>350</v>
      </c>
      <c r="I24" s="28" t="s">
        <v>29</v>
      </c>
      <c r="J24" s="26" t="s">
        <v>3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16.5" customHeight="1">
      <c r="B27" s="92"/>
      <c r="E27" s="319" t="s">
        <v>3</v>
      </c>
      <c r="F27" s="319"/>
      <c r="G27" s="319"/>
      <c r="H27" s="319"/>
      <c r="L27" s="92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93" t="s">
        <v>40</v>
      </c>
      <c r="J30" s="64">
        <f>ROUND(J87,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84">
        <f>ROUND((SUM(BE87:BE240)),  2)</f>
        <v>0</v>
      </c>
      <c r="I33" s="94">
        <v>0.21</v>
      </c>
      <c r="J33" s="84">
        <f>ROUND(((SUM(BE87:BE240))*I33),  2)</f>
        <v>0</v>
      </c>
      <c r="L33" s="33"/>
    </row>
    <row r="34" spans="2:12" s="1" customFormat="1" ht="14.4" customHeight="1">
      <c r="B34" s="33"/>
      <c r="E34" s="28" t="s">
        <v>46</v>
      </c>
      <c r="F34" s="84">
        <f>ROUND((SUM(BF87:BF240)),  2)</f>
        <v>0</v>
      </c>
      <c r="I34" s="94">
        <v>0.12</v>
      </c>
      <c r="J34" s="84">
        <f>ROUND(((SUM(BF87:BF240))*I34),  2)</f>
        <v>0</v>
      </c>
      <c r="L34" s="33"/>
    </row>
    <row r="35" spans="2:12" s="1" customFormat="1" ht="14.4" hidden="1" customHeight="1">
      <c r="B35" s="33"/>
      <c r="E35" s="28" t="s">
        <v>47</v>
      </c>
      <c r="F35" s="84">
        <f>ROUND((SUM(BG87:BG240)),  2)</f>
        <v>0</v>
      </c>
      <c r="I35" s="94">
        <v>0.21</v>
      </c>
      <c r="J35" s="84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84">
        <f>ROUND((SUM(BH87:BH240)),  2)</f>
        <v>0</v>
      </c>
      <c r="I36" s="94">
        <v>0.12</v>
      </c>
      <c r="J36" s="84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84">
        <f>ROUND((SUM(BI87:BI240)),  2)</f>
        <v>0</v>
      </c>
      <c r="I37" s="94">
        <v>0</v>
      </c>
      <c r="J37" s="84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5"/>
      <c r="D39" s="96" t="s">
        <v>50</v>
      </c>
      <c r="E39" s="55"/>
      <c r="F39" s="55"/>
      <c r="G39" s="97" t="s">
        <v>51</v>
      </c>
      <c r="H39" s="98" t="s">
        <v>52</v>
      </c>
      <c r="I39" s="55"/>
      <c r="J39" s="99">
        <f>SUM(J30:J37)</f>
        <v>0</v>
      </c>
      <c r="K39" s="100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113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17</v>
      </c>
      <c r="L47" s="33"/>
    </row>
    <row r="48" spans="2:12" s="1" customFormat="1" ht="26.25" customHeight="1">
      <c r="B48" s="33"/>
      <c r="E48" s="332" t="str">
        <f>E7</f>
        <v>ATS NA DOLÁCH A OPTIMALIZAČNÍ OPATŘENÍ NA VODOVODNÍ SÍTI V OBCI MUKAŘOV</v>
      </c>
      <c r="F48" s="333"/>
      <c r="G48" s="333"/>
      <c r="H48" s="333"/>
      <c r="L48" s="33"/>
    </row>
    <row r="49" spans="2:47" s="1" customFormat="1" ht="12" customHeight="1">
      <c r="B49" s="33"/>
      <c r="C49" s="28" t="s">
        <v>111</v>
      </c>
      <c r="L49" s="33"/>
    </row>
    <row r="50" spans="2:47" s="1" customFormat="1" ht="16.5" customHeight="1">
      <c r="B50" s="33"/>
      <c r="E50" s="328" t="str">
        <f>E9</f>
        <v>PS 02.2 - ATS NA DOLÁCH - ELEKTROČÁST A SŘTP</v>
      </c>
      <c r="F50" s="331"/>
      <c r="G50" s="331"/>
      <c r="H50" s="33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 u Říčan</v>
      </c>
      <c r="I52" s="28" t="s">
        <v>23</v>
      </c>
      <c r="J52" s="50" t="str">
        <f>IF(J12="","",J12)</f>
        <v>28. 3. 2025</v>
      </c>
      <c r="L52" s="33"/>
    </row>
    <row r="53" spans="2:47" s="1" customFormat="1" ht="6.9" customHeight="1">
      <c r="B53" s="33"/>
      <c r="L53" s="33"/>
    </row>
    <row r="54" spans="2:47" s="1" customFormat="1" ht="40.049999999999997" customHeight="1">
      <c r="B54" s="33"/>
      <c r="C54" s="28" t="s">
        <v>25</v>
      </c>
      <c r="F54" s="26" t="str">
        <f>E15</f>
        <v>Obec Mukařov</v>
      </c>
      <c r="I54" s="28" t="s">
        <v>32</v>
      </c>
      <c r="J54" s="31" t="str">
        <f>E21</f>
        <v>Vodohospodářský rozvoj a výstavba a.s. Praha</v>
      </c>
      <c r="L54" s="33"/>
    </row>
    <row r="55" spans="2:47" s="1" customFormat="1" ht="15.15" customHeight="1">
      <c r="B55" s="33"/>
      <c r="C55" s="28" t="s">
        <v>30</v>
      </c>
      <c r="F55" s="26" t="str">
        <f>IF(E18="","",E18)</f>
        <v>Vyplň údaj</v>
      </c>
      <c r="I55" s="28" t="s">
        <v>36</v>
      </c>
      <c r="J55" s="31" t="str">
        <f>E24</f>
        <v>J. Nedvěd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101" t="s">
        <v>114</v>
      </c>
      <c r="D57" s="95"/>
      <c r="E57" s="95"/>
      <c r="F57" s="95"/>
      <c r="G57" s="95"/>
      <c r="H57" s="95"/>
      <c r="I57" s="95"/>
      <c r="J57" s="102" t="s">
        <v>115</v>
      </c>
      <c r="K57" s="95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3" t="s">
        <v>72</v>
      </c>
      <c r="J59" s="64">
        <f>J87</f>
        <v>0</v>
      </c>
      <c r="L59" s="33"/>
      <c r="AU59" s="18" t="s">
        <v>116</v>
      </c>
    </row>
    <row r="60" spans="2:47" s="8" customFormat="1" ht="24.9" customHeight="1">
      <c r="B60" s="104"/>
      <c r="D60" s="105" t="s">
        <v>351</v>
      </c>
      <c r="E60" s="106"/>
      <c r="F60" s="106"/>
      <c r="G60" s="106"/>
      <c r="H60" s="106"/>
      <c r="I60" s="106"/>
      <c r="J60" s="107">
        <f>J88</f>
        <v>0</v>
      </c>
      <c r="L60" s="104"/>
    </row>
    <row r="61" spans="2:47" s="8" customFormat="1" ht="24.9" customHeight="1">
      <c r="B61" s="104"/>
      <c r="D61" s="105" t="s">
        <v>352</v>
      </c>
      <c r="E61" s="106"/>
      <c r="F61" s="106"/>
      <c r="G61" s="106"/>
      <c r="H61" s="106"/>
      <c r="I61" s="106"/>
      <c r="J61" s="107">
        <f>J129</f>
        <v>0</v>
      </c>
      <c r="L61" s="104"/>
    </row>
    <row r="62" spans="2:47" s="8" customFormat="1" ht="24.9" customHeight="1">
      <c r="B62" s="104"/>
      <c r="D62" s="105" t="s">
        <v>353</v>
      </c>
      <c r="E62" s="106"/>
      <c r="F62" s="106"/>
      <c r="G62" s="106"/>
      <c r="H62" s="106"/>
      <c r="I62" s="106"/>
      <c r="J62" s="107">
        <f>J171</f>
        <v>0</v>
      </c>
      <c r="L62" s="104"/>
    </row>
    <row r="63" spans="2:47" s="8" customFormat="1" ht="24.9" customHeight="1">
      <c r="B63" s="104"/>
      <c r="D63" s="105" t="s">
        <v>354</v>
      </c>
      <c r="E63" s="106"/>
      <c r="F63" s="106"/>
      <c r="G63" s="106"/>
      <c r="H63" s="106"/>
      <c r="I63" s="106"/>
      <c r="J63" s="107">
        <f>J184</f>
        <v>0</v>
      </c>
      <c r="L63" s="104"/>
    </row>
    <row r="64" spans="2:47" s="8" customFormat="1" ht="24.9" customHeight="1">
      <c r="B64" s="104"/>
      <c r="D64" s="105" t="s">
        <v>355</v>
      </c>
      <c r="E64" s="106"/>
      <c r="F64" s="106"/>
      <c r="G64" s="106"/>
      <c r="H64" s="106"/>
      <c r="I64" s="106"/>
      <c r="J64" s="107">
        <f>J205</f>
        <v>0</v>
      </c>
      <c r="L64" s="104"/>
    </row>
    <row r="65" spans="2:12" s="8" customFormat="1" ht="24.9" customHeight="1">
      <c r="B65" s="104"/>
      <c r="D65" s="105" t="s">
        <v>356</v>
      </c>
      <c r="E65" s="106"/>
      <c r="F65" s="106"/>
      <c r="G65" s="106"/>
      <c r="H65" s="106"/>
      <c r="I65" s="106"/>
      <c r="J65" s="107">
        <f>J222</f>
        <v>0</v>
      </c>
      <c r="L65" s="104"/>
    </row>
    <row r="66" spans="2:12" s="8" customFormat="1" ht="24.9" customHeight="1">
      <c r="B66" s="104"/>
      <c r="D66" s="105" t="s">
        <v>357</v>
      </c>
      <c r="E66" s="106"/>
      <c r="F66" s="106"/>
      <c r="G66" s="106"/>
      <c r="H66" s="106"/>
      <c r="I66" s="106"/>
      <c r="J66" s="107">
        <f>J225</f>
        <v>0</v>
      </c>
      <c r="L66" s="104"/>
    </row>
    <row r="67" spans="2:12" s="8" customFormat="1" ht="24.9" customHeight="1">
      <c r="B67" s="104"/>
      <c r="D67" s="105" t="s">
        <v>358</v>
      </c>
      <c r="E67" s="106"/>
      <c r="F67" s="106"/>
      <c r="G67" s="106"/>
      <c r="H67" s="106"/>
      <c r="I67" s="106"/>
      <c r="J67" s="107">
        <f>J229</f>
        <v>0</v>
      </c>
      <c r="L67" s="104"/>
    </row>
    <row r="68" spans="2:12" s="1" customFormat="1" ht="21.75" customHeight="1">
      <c r="B68" s="33"/>
      <c r="L68" s="33"/>
    </row>
    <row r="69" spans="2:12" s="1" customFormat="1" ht="6.9" customHeight="1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3"/>
    </row>
    <row r="73" spans="2:12" s="1" customFormat="1" ht="6.9" customHeight="1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33"/>
    </row>
    <row r="74" spans="2:12" s="1" customFormat="1" ht="24.9" customHeight="1">
      <c r="B74" s="33"/>
      <c r="C74" s="22" t="s">
        <v>124</v>
      </c>
      <c r="L74" s="33"/>
    </row>
    <row r="75" spans="2:12" s="1" customFormat="1" ht="6.9" customHeight="1">
      <c r="B75" s="33"/>
      <c r="L75" s="33"/>
    </row>
    <row r="76" spans="2:12" s="1" customFormat="1" ht="12" customHeight="1">
      <c r="B76" s="33"/>
      <c r="C76" s="28" t="s">
        <v>17</v>
      </c>
      <c r="L76" s="33"/>
    </row>
    <row r="77" spans="2:12" s="1" customFormat="1" ht="26.25" customHeight="1">
      <c r="B77" s="33"/>
      <c r="E77" s="332" t="str">
        <f>E7</f>
        <v>ATS NA DOLÁCH A OPTIMALIZAČNÍ OPATŘENÍ NA VODOVODNÍ SÍTI V OBCI MUKAŘOV</v>
      </c>
      <c r="F77" s="333"/>
      <c r="G77" s="333"/>
      <c r="H77" s="333"/>
      <c r="L77" s="33"/>
    </row>
    <row r="78" spans="2:12" s="1" customFormat="1" ht="12" customHeight="1">
      <c r="B78" s="33"/>
      <c r="C78" s="28" t="s">
        <v>111</v>
      </c>
      <c r="L78" s="33"/>
    </row>
    <row r="79" spans="2:12" s="1" customFormat="1" ht="16.5" customHeight="1">
      <c r="B79" s="33"/>
      <c r="E79" s="328" t="str">
        <f>E9</f>
        <v>PS 02.2 - ATS NA DOLÁCH - ELEKTROČÁST A SŘTP</v>
      </c>
      <c r="F79" s="331"/>
      <c r="G79" s="331"/>
      <c r="H79" s="331"/>
      <c r="L79" s="33"/>
    </row>
    <row r="80" spans="2:12" s="1" customFormat="1" ht="6.9" customHeight="1">
      <c r="B80" s="33"/>
      <c r="L80" s="33"/>
    </row>
    <row r="81" spans="2:65" s="1" customFormat="1" ht="12" customHeight="1">
      <c r="B81" s="33"/>
      <c r="C81" s="28" t="s">
        <v>21</v>
      </c>
      <c r="F81" s="26" t="str">
        <f>F12</f>
        <v>Mukařov u Říčan</v>
      </c>
      <c r="I81" s="28" t="s">
        <v>23</v>
      </c>
      <c r="J81" s="50" t="str">
        <f>IF(J12="","",J12)</f>
        <v>28. 3. 2025</v>
      </c>
      <c r="L81" s="33"/>
    </row>
    <row r="82" spans="2:65" s="1" customFormat="1" ht="6.9" customHeight="1">
      <c r="B82" s="33"/>
      <c r="L82" s="33"/>
    </row>
    <row r="83" spans="2:65" s="1" customFormat="1" ht="40.049999999999997" customHeight="1">
      <c r="B83" s="33"/>
      <c r="C83" s="28" t="s">
        <v>25</v>
      </c>
      <c r="F83" s="26" t="str">
        <f>E15</f>
        <v>Obec Mukařov</v>
      </c>
      <c r="I83" s="28" t="s">
        <v>32</v>
      </c>
      <c r="J83" s="31" t="str">
        <f>E21</f>
        <v>Vodohospodářský rozvoj a výstavba a.s. Praha</v>
      </c>
      <c r="L83" s="33"/>
    </row>
    <row r="84" spans="2:65" s="1" customFormat="1" ht="15.15" customHeight="1">
      <c r="B84" s="33"/>
      <c r="C84" s="28" t="s">
        <v>30</v>
      </c>
      <c r="F84" s="26" t="str">
        <f>IF(E18="","",E18)</f>
        <v>Vyplň údaj</v>
      </c>
      <c r="I84" s="28" t="s">
        <v>36</v>
      </c>
      <c r="J84" s="31" t="str">
        <f>E24</f>
        <v>J. Nedvěd</v>
      </c>
      <c r="L84" s="33"/>
    </row>
    <row r="85" spans="2:65" s="1" customFormat="1" ht="10.35" customHeight="1">
      <c r="B85" s="33"/>
      <c r="L85" s="33"/>
    </row>
    <row r="86" spans="2:65" s="10" customFormat="1" ht="29.25" customHeight="1">
      <c r="B86" s="112"/>
      <c r="C86" s="113" t="s">
        <v>125</v>
      </c>
      <c r="D86" s="114" t="s">
        <v>59</v>
      </c>
      <c r="E86" s="114" t="s">
        <v>55</v>
      </c>
      <c r="F86" s="114" t="s">
        <v>56</v>
      </c>
      <c r="G86" s="114" t="s">
        <v>126</v>
      </c>
      <c r="H86" s="114" t="s">
        <v>127</v>
      </c>
      <c r="I86" s="114" t="s">
        <v>128</v>
      </c>
      <c r="J86" s="114" t="s">
        <v>115</v>
      </c>
      <c r="K86" s="115" t="s">
        <v>129</v>
      </c>
      <c r="L86" s="112"/>
      <c r="M86" s="57" t="s">
        <v>3</v>
      </c>
      <c r="N86" s="58" t="s">
        <v>44</v>
      </c>
      <c r="O86" s="58" t="s">
        <v>130</v>
      </c>
      <c r="P86" s="58" t="s">
        <v>131</v>
      </c>
      <c r="Q86" s="58" t="s">
        <v>132</v>
      </c>
      <c r="R86" s="58" t="s">
        <v>133</v>
      </c>
      <c r="S86" s="58" t="s">
        <v>134</v>
      </c>
      <c r="T86" s="59" t="s">
        <v>135</v>
      </c>
    </row>
    <row r="87" spans="2:65" s="1" customFormat="1" ht="22.8" customHeight="1">
      <c r="B87" s="33"/>
      <c r="C87" s="62" t="s">
        <v>136</v>
      </c>
      <c r="J87" s="116">
        <f>BK87</f>
        <v>0</v>
      </c>
      <c r="L87" s="33"/>
      <c r="M87" s="60"/>
      <c r="N87" s="51"/>
      <c r="O87" s="51"/>
      <c r="P87" s="117">
        <f>P88+P129+P171+P184+P205+P222+P225+P229</f>
        <v>0</v>
      </c>
      <c r="Q87" s="51"/>
      <c r="R87" s="117">
        <f>R88+R129+R171+R184+R205+R222+R225+R229</f>
        <v>0</v>
      </c>
      <c r="S87" s="51"/>
      <c r="T87" s="118">
        <f>T88+T129+T171+T184+T205+T222+T225+T229</f>
        <v>0</v>
      </c>
      <c r="AT87" s="18" t="s">
        <v>73</v>
      </c>
      <c r="AU87" s="18" t="s">
        <v>116</v>
      </c>
      <c r="BK87" s="119">
        <f>BK88+BK129+BK171+BK184+BK205+BK222+BK225+BK229</f>
        <v>0</v>
      </c>
    </row>
    <row r="88" spans="2:65" s="11" customFormat="1" ht="25.95" customHeight="1">
      <c r="B88" s="120"/>
      <c r="D88" s="121" t="s">
        <v>73</v>
      </c>
      <c r="E88" s="122" t="s">
        <v>359</v>
      </c>
      <c r="F88" s="122" t="s">
        <v>360</v>
      </c>
      <c r="I88" s="123"/>
      <c r="J88" s="124">
        <f>BK88</f>
        <v>0</v>
      </c>
      <c r="L88" s="120"/>
      <c r="M88" s="125"/>
      <c r="P88" s="126">
        <f>SUM(P89:P128)</f>
        <v>0</v>
      </c>
      <c r="R88" s="126">
        <f>SUM(R89:R128)</f>
        <v>0</v>
      </c>
      <c r="T88" s="127">
        <f>SUM(T89:T128)</f>
        <v>0</v>
      </c>
      <c r="AR88" s="121" t="s">
        <v>81</v>
      </c>
      <c r="AT88" s="128" t="s">
        <v>73</v>
      </c>
      <c r="AU88" s="128" t="s">
        <v>74</v>
      </c>
      <c r="AY88" s="121" t="s">
        <v>139</v>
      </c>
      <c r="BK88" s="129">
        <f>SUM(BK89:BK128)</f>
        <v>0</v>
      </c>
    </row>
    <row r="89" spans="2:65" s="1" customFormat="1" ht="16.5" customHeight="1">
      <c r="B89" s="132"/>
      <c r="C89" s="133" t="s">
        <v>81</v>
      </c>
      <c r="D89" s="133" t="s">
        <v>142</v>
      </c>
      <c r="E89" s="134" t="s">
        <v>361</v>
      </c>
      <c r="F89" s="135" t="s">
        <v>362</v>
      </c>
      <c r="G89" s="136" t="s">
        <v>327</v>
      </c>
      <c r="H89" s="137">
        <v>1</v>
      </c>
      <c r="I89" s="138"/>
      <c r="J89" s="139">
        <f>ROUND(I89*H89,2)</f>
        <v>0</v>
      </c>
      <c r="K89" s="135" t="s">
        <v>3</v>
      </c>
      <c r="L89" s="33"/>
      <c r="M89" s="140" t="s">
        <v>3</v>
      </c>
      <c r="N89" s="141" t="s">
        <v>45</v>
      </c>
      <c r="P89" s="142">
        <f>O89*H89</f>
        <v>0</v>
      </c>
      <c r="Q89" s="142">
        <v>0</v>
      </c>
      <c r="R89" s="142">
        <f>Q89*H89</f>
        <v>0</v>
      </c>
      <c r="S89" s="142">
        <v>0</v>
      </c>
      <c r="T89" s="143">
        <f>S89*H89</f>
        <v>0</v>
      </c>
      <c r="AR89" s="144" t="s">
        <v>159</v>
      </c>
      <c r="AT89" s="144" t="s">
        <v>142</v>
      </c>
      <c r="AU89" s="144" t="s">
        <v>81</v>
      </c>
      <c r="AY89" s="18" t="s">
        <v>139</v>
      </c>
      <c r="BE89" s="145">
        <f>IF(N89="základní",J89,0)</f>
        <v>0</v>
      </c>
      <c r="BF89" s="145">
        <f>IF(N89="snížená",J89,0)</f>
        <v>0</v>
      </c>
      <c r="BG89" s="145">
        <f>IF(N89="zákl. přenesená",J89,0)</f>
        <v>0</v>
      </c>
      <c r="BH89" s="145">
        <f>IF(N89="sníž. přenesená",J89,0)</f>
        <v>0</v>
      </c>
      <c r="BI89" s="145">
        <f>IF(N89="nulová",J89,0)</f>
        <v>0</v>
      </c>
      <c r="BJ89" s="18" t="s">
        <v>81</v>
      </c>
      <c r="BK89" s="145">
        <f>ROUND(I89*H89,2)</f>
        <v>0</v>
      </c>
      <c r="BL89" s="18" t="s">
        <v>159</v>
      </c>
      <c r="BM89" s="144" t="s">
        <v>83</v>
      </c>
    </row>
    <row r="90" spans="2:65" s="1" customFormat="1" ht="409.6">
      <c r="B90" s="33"/>
      <c r="D90" s="161" t="s">
        <v>363</v>
      </c>
      <c r="F90" s="177" t="s">
        <v>364</v>
      </c>
      <c r="I90" s="148"/>
      <c r="L90" s="33"/>
      <c r="M90" s="149"/>
      <c r="T90" s="54"/>
      <c r="AT90" s="18" t="s">
        <v>363</v>
      </c>
      <c r="AU90" s="18" t="s">
        <v>81</v>
      </c>
    </row>
    <row r="91" spans="2:65" s="1" customFormat="1" ht="16.5" customHeight="1">
      <c r="B91" s="132"/>
      <c r="C91" s="133" t="s">
        <v>83</v>
      </c>
      <c r="D91" s="133" t="s">
        <v>142</v>
      </c>
      <c r="E91" s="134" t="s">
        <v>365</v>
      </c>
      <c r="F91" s="135" t="s">
        <v>366</v>
      </c>
      <c r="G91" s="136" t="s">
        <v>367</v>
      </c>
      <c r="H91" s="137">
        <v>1</v>
      </c>
      <c r="I91" s="138"/>
      <c r="J91" s="139">
        <f>ROUND(I91*H91,2)</f>
        <v>0</v>
      </c>
      <c r="K91" s="135" t="s">
        <v>3</v>
      </c>
      <c r="L91" s="33"/>
      <c r="M91" s="140" t="s">
        <v>3</v>
      </c>
      <c r="N91" s="141" t="s">
        <v>45</v>
      </c>
      <c r="P91" s="142">
        <f>O91*H91</f>
        <v>0</v>
      </c>
      <c r="Q91" s="142">
        <v>0</v>
      </c>
      <c r="R91" s="142">
        <f>Q91*H91</f>
        <v>0</v>
      </c>
      <c r="S91" s="142">
        <v>0</v>
      </c>
      <c r="T91" s="143">
        <f>S91*H91</f>
        <v>0</v>
      </c>
      <c r="AR91" s="144" t="s">
        <v>159</v>
      </c>
      <c r="AT91" s="144" t="s">
        <v>142</v>
      </c>
      <c r="AU91" s="144" t="s">
        <v>81</v>
      </c>
      <c r="AY91" s="18" t="s">
        <v>139</v>
      </c>
      <c r="BE91" s="145">
        <f>IF(N91="základní",J91,0)</f>
        <v>0</v>
      </c>
      <c r="BF91" s="145">
        <f>IF(N91="snížená",J91,0)</f>
        <v>0</v>
      </c>
      <c r="BG91" s="145">
        <f>IF(N91="zákl. přenesená",J91,0)</f>
        <v>0</v>
      </c>
      <c r="BH91" s="145">
        <f>IF(N91="sníž. přenesená",J91,0)</f>
        <v>0</v>
      </c>
      <c r="BI91" s="145">
        <f>IF(N91="nulová",J91,0)</f>
        <v>0</v>
      </c>
      <c r="BJ91" s="18" t="s">
        <v>81</v>
      </c>
      <c r="BK91" s="145">
        <f>ROUND(I91*H91,2)</f>
        <v>0</v>
      </c>
      <c r="BL91" s="18" t="s">
        <v>159</v>
      </c>
      <c r="BM91" s="144" t="s">
        <v>159</v>
      </c>
    </row>
    <row r="92" spans="2:65" s="1" customFormat="1" ht="16.5" customHeight="1">
      <c r="B92" s="132"/>
      <c r="C92" s="133" t="s">
        <v>97</v>
      </c>
      <c r="D92" s="133" t="s">
        <v>142</v>
      </c>
      <c r="E92" s="134" t="s">
        <v>368</v>
      </c>
      <c r="F92" s="135" t="s">
        <v>369</v>
      </c>
      <c r="G92" s="136" t="s">
        <v>367</v>
      </c>
      <c r="H92" s="137">
        <v>1</v>
      </c>
      <c r="I92" s="138"/>
      <c r="J92" s="139">
        <f>ROUND(I92*H92,2)</f>
        <v>0</v>
      </c>
      <c r="K92" s="135" t="s">
        <v>3</v>
      </c>
      <c r="L92" s="33"/>
      <c r="M92" s="140" t="s">
        <v>3</v>
      </c>
      <c r="N92" s="141" t="s">
        <v>45</v>
      </c>
      <c r="P92" s="142">
        <f>O92*H92</f>
        <v>0</v>
      </c>
      <c r="Q92" s="142">
        <v>0</v>
      </c>
      <c r="R92" s="142">
        <f>Q92*H92</f>
        <v>0</v>
      </c>
      <c r="S92" s="142">
        <v>0</v>
      </c>
      <c r="T92" s="143">
        <f>S92*H92</f>
        <v>0</v>
      </c>
      <c r="AR92" s="144" t="s">
        <v>159</v>
      </c>
      <c r="AT92" s="144" t="s">
        <v>142</v>
      </c>
      <c r="AU92" s="144" t="s">
        <v>81</v>
      </c>
      <c r="AY92" s="18" t="s">
        <v>139</v>
      </c>
      <c r="BE92" s="145">
        <f>IF(N92="základní",J92,0)</f>
        <v>0</v>
      </c>
      <c r="BF92" s="145">
        <f>IF(N92="snížená",J92,0)</f>
        <v>0</v>
      </c>
      <c r="BG92" s="145">
        <f>IF(N92="zákl. přenesená",J92,0)</f>
        <v>0</v>
      </c>
      <c r="BH92" s="145">
        <f>IF(N92="sníž. přenesená",J92,0)</f>
        <v>0</v>
      </c>
      <c r="BI92" s="145">
        <f>IF(N92="nulová",J92,0)</f>
        <v>0</v>
      </c>
      <c r="BJ92" s="18" t="s">
        <v>81</v>
      </c>
      <c r="BK92" s="145">
        <f>ROUND(I92*H92,2)</f>
        <v>0</v>
      </c>
      <c r="BL92" s="18" t="s">
        <v>159</v>
      </c>
      <c r="BM92" s="144" t="s">
        <v>172</v>
      </c>
    </row>
    <row r="93" spans="2:65" s="1" customFormat="1" ht="16.5" customHeight="1">
      <c r="B93" s="132"/>
      <c r="C93" s="133" t="s">
        <v>159</v>
      </c>
      <c r="D93" s="133" t="s">
        <v>142</v>
      </c>
      <c r="E93" s="134" t="s">
        <v>370</v>
      </c>
      <c r="F93" s="135" t="s">
        <v>371</v>
      </c>
      <c r="G93" s="136" t="s">
        <v>367</v>
      </c>
      <c r="H93" s="137">
        <v>1</v>
      </c>
      <c r="I93" s="138"/>
      <c r="J93" s="139">
        <f>ROUND(I93*H93,2)</f>
        <v>0</v>
      </c>
      <c r="K93" s="135" t="s">
        <v>3</v>
      </c>
      <c r="L93" s="33"/>
      <c r="M93" s="140" t="s">
        <v>3</v>
      </c>
      <c r="N93" s="141" t="s">
        <v>45</v>
      </c>
      <c r="P93" s="142">
        <f>O93*H93</f>
        <v>0</v>
      </c>
      <c r="Q93" s="142">
        <v>0</v>
      </c>
      <c r="R93" s="142">
        <f>Q93*H93</f>
        <v>0</v>
      </c>
      <c r="S93" s="142">
        <v>0</v>
      </c>
      <c r="T93" s="143">
        <f>S93*H93</f>
        <v>0</v>
      </c>
      <c r="AR93" s="144" t="s">
        <v>159</v>
      </c>
      <c r="AT93" s="144" t="s">
        <v>142</v>
      </c>
      <c r="AU93" s="144" t="s">
        <v>81</v>
      </c>
      <c r="AY93" s="18" t="s">
        <v>139</v>
      </c>
      <c r="BE93" s="145">
        <f>IF(N93="základní",J93,0)</f>
        <v>0</v>
      </c>
      <c r="BF93" s="145">
        <f>IF(N93="snížená",J93,0)</f>
        <v>0</v>
      </c>
      <c r="BG93" s="145">
        <f>IF(N93="zákl. přenesená",J93,0)</f>
        <v>0</v>
      </c>
      <c r="BH93" s="145">
        <f>IF(N93="sníž. přenesená",J93,0)</f>
        <v>0</v>
      </c>
      <c r="BI93" s="145">
        <f>IF(N93="nulová",J93,0)</f>
        <v>0</v>
      </c>
      <c r="BJ93" s="18" t="s">
        <v>81</v>
      </c>
      <c r="BK93" s="145">
        <f>ROUND(I93*H93,2)</f>
        <v>0</v>
      </c>
      <c r="BL93" s="18" t="s">
        <v>159</v>
      </c>
      <c r="BM93" s="144" t="s">
        <v>140</v>
      </c>
    </row>
    <row r="94" spans="2:65" s="1" customFormat="1" ht="16.5" customHeight="1">
      <c r="B94" s="132"/>
      <c r="C94" s="133" t="s">
        <v>166</v>
      </c>
      <c r="D94" s="133" t="s">
        <v>142</v>
      </c>
      <c r="E94" s="134" t="s">
        <v>372</v>
      </c>
      <c r="F94" s="135" t="s">
        <v>373</v>
      </c>
      <c r="G94" s="136" t="s">
        <v>327</v>
      </c>
      <c r="H94" s="137">
        <v>1</v>
      </c>
      <c r="I94" s="138"/>
      <c r="J94" s="139">
        <f>ROUND(I94*H94,2)</f>
        <v>0</v>
      </c>
      <c r="K94" s="135" t="s">
        <v>3</v>
      </c>
      <c r="L94" s="33"/>
      <c r="M94" s="140" t="s">
        <v>3</v>
      </c>
      <c r="N94" s="141" t="s">
        <v>45</v>
      </c>
      <c r="P94" s="142">
        <f>O94*H94</f>
        <v>0</v>
      </c>
      <c r="Q94" s="142">
        <v>0</v>
      </c>
      <c r="R94" s="142">
        <f>Q94*H94</f>
        <v>0</v>
      </c>
      <c r="S94" s="142">
        <v>0</v>
      </c>
      <c r="T94" s="143">
        <f>S94*H94</f>
        <v>0</v>
      </c>
      <c r="AR94" s="144" t="s">
        <v>159</v>
      </c>
      <c r="AT94" s="144" t="s">
        <v>142</v>
      </c>
      <c r="AU94" s="144" t="s">
        <v>81</v>
      </c>
      <c r="AY94" s="18" t="s">
        <v>139</v>
      </c>
      <c r="BE94" s="145">
        <f>IF(N94="základní",J94,0)</f>
        <v>0</v>
      </c>
      <c r="BF94" s="145">
        <f>IF(N94="snížená",J94,0)</f>
        <v>0</v>
      </c>
      <c r="BG94" s="145">
        <f>IF(N94="zákl. přenesená",J94,0)</f>
        <v>0</v>
      </c>
      <c r="BH94" s="145">
        <f>IF(N94="sníž. přenesená",J94,0)</f>
        <v>0</v>
      </c>
      <c r="BI94" s="145">
        <f>IF(N94="nulová",J94,0)</f>
        <v>0</v>
      </c>
      <c r="BJ94" s="18" t="s">
        <v>81</v>
      </c>
      <c r="BK94" s="145">
        <f>ROUND(I94*H94,2)</f>
        <v>0</v>
      </c>
      <c r="BL94" s="18" t="s">
        <v>159</v>
      </c>
      <c r="BM94" s="144" t="s">
        <v>191</v>
      </c>
    </row>
    <row r="95" spans="2:65" s="13" customFormat="1">
      <c r="B95" s="167"/>
      <c r="D95" s="161" t="s">
        <v>154</v>
      </c>
      <c r="E95" s="168" t="s">
        <v>3</v>
      </c>
      <c r="F95" s="169" t="s">
        <v>81</v>
      </c>
      <c r="H95" s="170">
        <v>1</v>
      </c>
      <c r="I95" s="171"/>
      <c r="L95" s="167"/>
      <c r="M95" s="172"/>
      <c r="T95" s="173"/>
      <c r="AT95" s="168" t="s">
        <v>154</v>
      </c>
      <c r="AU95" s="168" t="s">
        <v>81</v>
      </c>
      <c r="AV95" s="13" t="s">
        <v>83</v>
      </c>
      <c r="AW95" s="13" t="s">
        <v>35</v>
      </c>
      <c r="AX95" s="13" t="s">
        <v>81</v>
      </c>
      <c r="AY95" s="168" t="s">
        <v>139</v>
      </c>
    </row>
    <row r="96" spans="2:65" s="12" customFormat="1">
      <c r="B96" s="160"/>
      <c r="D96" s="161" t="s">
        <v>154</v>
      </c>
      <c r="E96" s="162" t="s">
        <v>3</v>
      </c>
      <c r="F96" s="163" t="s">
        <v>374</v>
      </c>
      <c r="H96" s="162" t="s">
        <v>3</v>
      </c>
      <c r="I96" s="164"/>
      <c r="L96" s="160"/>
      <c r="M96" s="165"/>
      <c r="T96" s="166"/>
      <c r="AT96" s="162" t="s">
        <v>154</v>
      </c>
      <c r="AU96" s="162" t="s">
        <v>81</v>
      </c>
      <c r="AV96" s="12" t="s">
        <v>81</v>
      </c>
      <c r="AW96" s="12" t="s">
        <v>35</v>
      </c>
      <c r="AX96" s="12" t="s">
        <v>74</v>
      </c>
      <c r="AY96" s="162" t="s">
        <v>139</v>
      </c>
    </row>
    <row r="97" spans="2:65" s="1" customFormat="1" ht="16.5" customHeight="1">
      <c r="B97" s="132"/>
      <c r="C97" s="133" t="s">
        <v>172</v>
      </c>
      <c r="D97" s="133" t="s">
        <v>142</v>
      </c>
      <c r="E97" s="134" t="s">
        <v>375</v>
      </c>
      <c r="F97" s="135" t="s">
        <v>376</v>
      </c>
      <c r="G97" s="136" t="s">
        <v>327</v>
      </c>
      <c r="H97" s="137">
        <v>1</v>
      </c>
      <c r="I97" s="138"/>
      <c r="J97" s="139">
        <f>ROUND(I97*H97,2)</f>
        <v>0</v>
      </c>
      <c r="K97" s="135" t="s">
        <v>3</v>
      </c>
      <c r="L97" s="33"/>
      <c r="M97" s="140" t="s">
        <v>3</v>
      </c>
      <c r="N97" s="141" t="s">
        <v>45</v>
      </c>
      <c r="P97" s="142">
        <f>O97*H97</f>
        <v>0</v>
      </c>
      <c r="Q97" s="142">
        <v>0</v>
      </c>
      <c r="R97" s="142">
        <f>Q97*H97</f>
        <v>0</v>
      </c>
      <c r="S97" s="142">
        <v>0</v>
      </c>
      <c r="T97" s="143">
        <f>S97*H97</f>
        <v>0</v>
      </c>
      <c r="AR97" s="144" t="s">
        <v>159</v>
      </c>
      <c r="AT97" s="144" t="s">
        <v>142</v>
      </c>
      <c r="AU97" s="144" t="s">
        <v>81</v>
      </c>
      <c r="AY97" s="18" t="s">
        <v>139</v>
      </c>
      <c r="BE97" s="145">
        <f>IF(N97="základní",J97,0)</f>
        <v>0</v>
      </c>
      <c r="BF97" s="145">
        <f>IF(N97="snížená",J97,0)</f>
        <v>0</v>
      </c>
      <c r="BG97" s="145">
        <f>IF(N97="zákl. přenesená",J97,0)</f>
        <v>0</v>
      </c>
      <c r="BH97" s="145">
        <f>IF(N97="sníž. přenesená",J97,0)</f>
        <v>0</v>
      </c>
      <c r="BI97" s="145">
        <f>IF(N97="nulová",J97,0)</f>
        <v>0</v>
      </c>
      <c r="BJ97" s="18" t="s">
        <v>81</v>
      </c>
      <c r="BK97" s="145">
        <f>ROUND(I97*H97,2)</f>
        <v>0</v>
      </c>
      <c r="BL97" s="18" t="s">
        <v>159</v>
      </c>
      <c r="BM97" s="144" t="s">
        <v>9</v>
      </c>
    </row>
    <row r="98" spans="2:65" s="13" customFormat="1">
      <c r="B98" s="167"/>
      <c r="D98" s="161" t="s">
        <v>154</v>
      </c>
      <c r="E98" s="168" t="s">
        <v>3</v>
      </c>
      <c r="F98" s="169" t="s">
        <v>81</v>
      </c>
      <c r="H98" s="170">
        <v>1</v>
      </c>
      <c r="I98" s="171"/>
      <c r="L98" s="167"/>
      <c r="M98" s="172"/>
      <c r="T98" s="173"/>
      <c r="AT98" s="168" t="s">
        <v>154</v>
      </c>
      <c r="AU98" s="168" t="s">
        <v>81</v>
      </c>
      <c r="AV98" s="13" t="s">
        <v>83</v>
      </c>
      <c r="AW98" s="13" t="s">
        <v>35</v>
      </c>
      <c r="AX98" s="13" t="s">
        <v>81</v>
      </c>
      <c r="AY98" s="168" t="s">
        <v>139</v>
      </c>
    </row>
    <row r="99" spans="2:65" s="12" customFormat="1">
      <c r="B99" s="160"/>
      <c r="D99" s="161" t="s">
        <v>154</v>
      </c>
      <c r="E99" s="162" t="s">
        <v>3</v>
      </c>
      <c r="F99" s="163" t="s">
        <v>377</v>
      </c>
      <c r="H99" s="162" t="s">
        <v>3</v>
      </c>
      <c r="I99" s="164"/>
      <c r="L99" s="160"/>
      <c r="M99" s="165"/>
      <c r="T99" s="166"/>
      <c r="AT99" s="162" t="s">
        <v>154</v>
      </c>
      <c r="AU99" s="162" t="s">
        <v>81</v>
      </c>
      <c r="AV99" s="12" t="s">
        <v>81</v>
      </c>
      <c r="AW99" s="12" t="s">
        <v>35</v>
      </c>
      <c r="AX99" s="12" t="s">
        <v>74</v>
      </c>
      <c r="AY99" s="162" t="s">
        <v>139</v>
      </c>
    </row>
    <row r="100" spans="2:65" s="1" customFormat="1" ht="16.5" customHeight="1">
      <c r="B100" s="132"/>
      <c r="C100" s="133" t="s">
        <v>178</v>
      </c>
      <c r="D100" s="133" t="s">
        <v>142</v>
      </c>
      <c r="E100" s="134" t="s">
        <v>378</v>
      </c>
      <c r="F100" s="135" t="s">
        <v>379</v>
      </c>
      <c r="G100" s="136" t="s">
        <v>327</v>
      </c>
      <c r="H100" s="137">
        <v>1</v>
      </c>
      <c r="I100" s="138"/>
      <c r="J100" s="139">
        <f>ROUND(I100*H100,2)</f>
        <v>0</v>
      </c>
      <c r="K100" s="135" t="s">
        <v>3</v>
      </c>
      <c r="L100" s="33"/>
      <c r="M100" s="140" t="s">
        <v>3</v>
      </c>
      <c r="N100" s="141" t="s">
        <v>45</v>
      </c>
      <c r="P100" s="142">
        <f>O100*H100</f>
        <v>0</v>
      </c>
      <c r="Q100" s="142">
        <v>0</v>
      </c>
      <c r="R100" s="142">
        <f>Q100*H100</f>
        <v>0</v>
      </c>
      <c r="S100" s="142">
        <v>0</v>
      </c>
      <c r="T100" s="143">
        <f>S100*H100</f>
        <v>0</v>
      </c>
      <c r="AR100" s="144" t="s">
        <v>159</v>
      </c>
      <c r="AT100" s="144" t="s">
        <v>142</v>
      </c>
      <c r="AU100" s="144" t="s">
        <v>81</v>
      </c>
      <c r="AY100" s="18" t="s">
        <v>139</v>
      </c>
      <c r="BE100" s="145">
        <f>IF(N100="základní",J100,0)</f>
        <v>0</v>
      </c>
      <c r="BF100" s="145">
        <f>IF(N100="snížená",J100,0)</f>
        <v>0</v>
      </c>
      <c r="BG100" s="145">
        <f>IF(N100="zákl. přenesená",J100,0)</f>
        <v>0</v>
      </c>
      <c r="BH100" s="145">
        <f>IF(N100="sníž. přenesená",J100,0)</f>
        <v>0</v>
      </c>
      <c r="BI100" s="145">
        <f>IF(N100="nulová",J100,0)</f>
        <v>0</v>
      </c>
      <c r="BJ100" s="18" t="s">
        <v>81</v>
      </c>
      <c r="BK100" s="145">
        <f>ROUND(I100*H100,2)</f>
        <v>0</v>
      </c>
      <c r="BL100" s="18" t="s">
        <v>159</v>
      </c>
      <c r="BM100" s="144" t="s">
        <v>210</v>
      </c>
    </row>
    <row r="101" spans="2:65" s="1" customFormat="1" ht="19.2">
      <c r="B101" s="33"/>
      <c r="D101" s="161" t="s">
        <v>363</v>
      </c>
      <c r="F101" s="178" t="s">
        <v>380</v>
      </c>
      <c r="I101" s="148"/>
      <c r="L101" s="33"/>
      <c r="M101" s="149"/>
      <c r="T101" s="54"/>
      <c r="AT101" s="18" t="s">
        <v>363</v>
      </c>
      <c r="AU101" s="18" t="s">
        <v>81</v>
      </c>
    </row>
    <row r="102" spans="2:65" s="13" customFormat="1">
      <c r="B102" s="167"/>
      <c r="D102" s="161" t="s">
        <v>154</v>
      </c>
      <c r="E102" s="168" t="s">
        <v>3</v>
      </c>
      <c r="F102" s="169" t="s">
        <v>81</v>
      </c>
      <c r="H102" s="170">
        <v>1</v>
      </c>
      <c r="I102" s="171"/>
      <c r="L102" s="167"/>
      <c r="M102" s="172"/>
      <c r="T102" s="173"/>
      <c r="AT102" s="168" t="s">
        <v>154</v>
      </c>
      <c r="AU102" s="168" t="s">
        <v>81</v>
      </c>
      <c r="AV102" s="13" t="s">
        <v>83</v>
      </c>
      <c r="AW102" s="13" t="s">
        <v>35</v>
      </c>
      <c r="AX102" s="13" t="s">
        <v>81</v>
      </c>
      <c r="AY102" s="168" t="s">
        <v>139</v>
      </c>
    </row>
    <row r="103" spans="2:65" s="12" customFormat="1" ht="20.399999999999999">
      <c r="B103" s="160"/>
      <c r="D103" s="161" t="s">
        <v>154</v>
      </c>
      <c r="E103" s="162" t="s">
        <v>3</v>
      </c>
      <c r="F103" s="163" t="s">
        <v>381</v>
      </c>
      <c r="H103" s="162" t="s">
        <v>3</v>
      </c>
      <c r="I103" s="164"/>
      <c r="L103" s="160"/>
      <c r="M103" s="165"/>
      <c r="T103" s="166"/>
      <c r="AT103" s="162" t="s">
        <v>154</v>
      </c>
      <c r="AU103" s="162" t="s">
        <v>81</v>
      </c>
      <c r="AV103" s="12" t="s">
        <v>81</v>
      </c>
      <c r="AW103" s="12" t="s">
        <v>35</v>
      </c>
      <c r="AX103" s="12" t="s">
        <v>74</v>
      </c>
      <c r="AY103" s="162" t="s">
        <v>139</v>
      </c>
    </row>
    <row r="104" spans="2:65" s="1" customFormat="1" ht="16.5" customHeight="1">
      <c r="B104" s="132"/>
      <c r="C104" s="133" t="s">
        <v>140</v>
      </c>
      <c r="D104" s="133" t="s">
        <v>142</v>
      </c>
      <c r="E104" s="134" t="s">
        <v>382</v>
      </c>
      <c r="F104" s="135" t="s">
        <v>383</v>
      </c>
      <c r="G104" s="136" t="s">
        <v>327</v>
      </c>
      <c r="H104" s="137">
        <v>1</v>
      </c>
      <c r="I104" s="138"/>
      <c r="J104" s="139">
        <f>ROUND(I104*H104,2)</f>
        <v>0</v>
      </c>
      <c r="K104" s="135" t="s">
        <v>3</v>
      </c>
      <c r="L104" s="33"/>
      <c r="M104" s="140" t="s">
        <v>3</v>
      </c>
      <c r="N104" s="141" t="s">
        <v>45</v>
      </c>
      <c r="P104" s="142">
        <f>O104*H104</f>
        <v>0</v>
      </c>
      <c r="Q104" s="142">
        <v>0</v>
      </c>
      <c r="R104" s="142">
        <f>Q104*H104</f>
        <v>0</v>
      </c>
      <c r="S104" s="142">
        <v>0</v>
      </c>
      <c r="T104" s="143">
        <f>S104*H104</f>
        <v>0</v>
      </c>
      <c r="AR104" s="144" t="s">
        <v>159</v>
      </c>
      <c r="AT104" s="144" t="s">
        <v>142</v>
      </c>
      <c r="AU104" s="144" t="s">
        <v>81</v>
      </c>
      <c r="AY104" s="18" t="s">
        <v>139</v>
      </c>
      <c r="BE104" s="145">
        <f>IF(N104="základní",J104,0)</f>
        <v>0</v>
      </c>
      <c r="BF104" s="145">
        <f>IF(N104="snížená",J104,0)</f>
        <v>0</v>
      </c>
      <c r="BG104" s="145">
        <f>IF(N104="zákl. přenesená",J104,0)</f>
        <v>0</v>
      </c>
      <c r="BH104" s="145">
        <f>IF(N104="sníž. přenesená",J104,0)</f>
        <v>0</v>
      </c>
      <c r="BI104" s="145">
        <f>IF(N104="nulová",J104,0)</f>
        <v>0</v>
      </c>
      <c r="BJ104" s="18" t="s">
        <v>81</v>
      </c>
      <c r="BK104" s="145">
        <f>ROUND(I104*H104,2)</f>
        <v>0</v>
      </c>
      <c r="BL104" s="18" t="s">
        <v>159</v>
      </c>
      <c r="BM104" s="144" t="s">
        <v>219</v>
      </c>
    </row>
    <row r="105" spans="2:65" s="13" customFormat="1">
      <c r="B105" s="167"/>
      <c r="D105" s="161" t="s">
        <v>154</v>
      </c>
      <c r="E105" s="168" t="s">
        <v>3</v>
      </c>
      <c r="F105" s="169" t="s">
        <v>81</v>
      </c>
      <c r="H105" s="170">
        <v>1</v>
      </c>
      <c r="I105" s="171"/>
      <c r="L105" s="167"/>
      <c r="M105" s="172"/>
      <c r="T105" s="173"/>
      <c r="AT105" s="168" t="s">
        <v>154</v>
      </c>
      <c r="AU105" s="168" t="s">
        <v>81</v>
      </c>
      <c r="AV105" s="13" t="s">
        <v>83</v>
      </c>
      <c r="AW105" s="13" t="s">
        <v>35</v>
      </c>
      <c r="AX105" s="13" t="s">
        <v>81</v>
      </c>
      <c r="AY105" s="168" t="s">
        <v>139</v>
      </c>
    </row>
    <row r="106" spans="2:65" s="12" customFormat="1" ht="20.399999999999999">
      <c r="B106" s="160"/>
      <c r="D106" s="161" t="s">
        <v>154</v>
      </c>
      <c r="E106" s="162" t="s">
        <v>3</v>
      </c>
      <c r="F106" s="163" t="s">
        <v>384</v>
      </c>
      <c r="H106" s="162" t="s">
        <v>3</v>
      </c>
      <c r="I106" s="164"/>
      <c r="L106" s="160"/>
      <c r="M106" s="165"/>
      <c r="T106" s="166"/>
      <c r="AT106" s="162" t="s">
        <v>154</v>
      </c>
      <c r="AU106" s="162" t="s">
        <v>81</v>
      </c>
      <c r="AV106" s="12" t="s">
        <v>81</v>
      </c>
      <c r="AW106" s="12" t="s">
        <v>35</v>
      </c>
      <c r="AX106" s="12" t="s">
        <v>74</v>
      </c>
      <c r="AY106" s="162" t="s">
        <v>139</v>
      </c>
    </row>
    <row r="107" spans="2:65" s="1" customFormat="1" ht="16.5" customHeight="1">
      <c r="B107" s="132"/>
      <c r="C107" s="133" t="s">
        <v>187</v>
      </c>
      <c r="D107" s="133" t="s">
        <v>142</v>
      </c>
      <c r="E107" s="134" t="s">
        <v>385</v>
      </c>
      <c r="F107" s="135" t="s">
        <v>386</v>
      </c>
      <c r="G107" s="136" t="s">
        <v>327</v>
      </c>
      <c r="H107" s="137">
        <v>1</v>
      </c>
      <c r="I107" s="138"/>
      <c r="J107" s="139">
        <f>ROUND(I107*H107,2)</f>
        <v>0</v>
      </c>
      <c r="K107" s="135" t="s">
        <v>3</v>
      </c>
      <c r="L107" s="33"/>
      <c r="M107" s="140" t="s">
        <v>3</v>
      </c>
      <c r="N107" s="141" t="s">
        <v>45</v>
      </c>
      <c r="P107" s="142">
        <f>O107*H107</f>
        <v>0</v>
      </c>
      <c r="Q107" s="142">
        <v>0</v>
      </c>
      <c r="R107" s="142">
        <f>Q107*H107</f>
        <v>0</v>
      </c>
      <c r="S107" s="142">
        <v>0</v>
      </c>
      <c r="T107" s="143">
        <f>S107*H107</f>
        <v>0</v>
      </c>
      <c r="AR107" s="144" t="s">
        <v>159</v>
      </c>
      <c r="AT107" s="144" t="s">
        <v>142</v>
      </c>
      <c r="AU107" s="144" t="s">
        <v>81</v>
      </c>
      <c r="AY107" s="18" t="s">
        <v>139</v>
      </c>
      <c r="BE107" s="145">
        <f>IF(N107="základní",J107,0)</f>
        <v>0</v>
      </c>
      <c r="BF107" s="145">
        <f>IF(N107="snížená",J107,0)</f>
        <v>0</v>
      </c>
      <c r="BG107" s="145">
        <f>IF(N107="zákl. přenesená",J107,0)</f>
        <v>0</v>
      </c>
      <c r="BH107" s="145">
        <f>IF(N107="sníž. přenesená",J107,0)</f>
        <v>0</v>
      </c>
      <c r="BI107" s="145">
        <f>IF(N107="nulová",J107,0)</f>
        <v>0</v>
      </c>
      <c r="BJ107" s="18" t="s">
        <v>81</v>
      </c>
      <c r="BK107" s="145">
        <f>ROUND(I107*H107,2)</f>
        <v>0</v>
      </c>
      <c r="BL107" s="18" t="s">
        <v>159</v>
      </c>
      <c r="BM107" s="144" t="s">
        <v>229</v>
      </c>
    </row>
    <row r="108" spans="2:65" s="1" customFormat="1" ht="16.5" customHeight="1">
      <c r="B108" s="132"/>
      <c r="C108" s="133" t="s">
        <v>191</v>
      </c>
      <c r="D108" s="133" t="s">
        <v>142</v>
      </c>
      <c r="E108" s="134" t="s">
        <v>387</v>
      </c>
      <c r="F108" s="135" t="s">
        <v>388</v>
      </c>
      <c r="G108" s="136" t="s">
        <v>327</v>
      </c>
      <c r="H108" s="137">
        <v>1</v>
      </c>
      <c r="I108" s="138"/>
      <c r="J108" s="139">
        <f>ROUND(I108*H108,2)</f>
        <v>0</v>
      </c>
      <c r="K108" s="135" t="s">
        <v>3</v>
      </c>
      <c r="L108" s="33"/>
      <c r="M108" s="140" t="s">
        <v>3</v>
      </c>
      <c r="N108" s="141" t="s">
        <v>45</v>
      </c>
      <c r="P108" s="142">
        <f>O108*H108</f>
        <v>0</v>
      </c>
      <c r="Q108" s="142">
        <v>0</v>
      </c>
      <c r="R108" s="142">
        <f>Q108*H108</f>
        <v>0</v>
      </c>
      <c r="S108" s="142">
        <v>0</v>
      </c>
      <c r="T108" s="143">
        <f>S108*H108</f>
        <v>0</v>
      </c>
      <c r="AR108" s="144" t="s">
        <v>159</v>
      </c>
      <c r="AT108" s="144" t="s">
        <v>142</v>
      </c>
      <c r="AU108" s="144" t="s">
        <v>81</v>
      </c>
      <c r="AY108" s="18" t="s">
        <v>139</v>
      </c>
      <c r="BE108" s="145">
        <f>IF(N108="základní",J108,0)</f>
        <v>0</v>
      </c>
      <c r="BF108" s="145">
        <f>IF(N108="snížená",J108,0)</f>
        <v>0</v>
      </c>
      <c r="BG108" s="145">
        <f>IF(N108="zákl. přenesená",J108,0)</f>
        <v>0</v>
      </c>
      <c r="BH108" s="145">
        <f>IF(N108="sníž. přenesená",J108,0)</f>
        <v>0</v>
      </c>
      <c r="BI108" s="145">
        <f>IF(N108="nulová",J108,0)</f>
        <v>0</v>
      </c>
      <c r="BJ108" s="18" t="s">
        <v>81</v>
      </c>
      <c r="BK108" s="145">
        <f>ROUND(I108*H108,2)</f>
        <v>0</v>
      </c>
      <c r="BL108" s="18" t="s">
        <v>159</v>
      </c>
      <c r="BM108" s="144" t="s">
        <v>239</v>
      </c>
    </row>
    <row r="109" spans="2:65" s="1" customFormat="1" ht="16.5" customHeight="1">
      <c r="B109" s="132"/>
      <c r="C109" s="133" t="s">
        <v>196</v>
      </c>
      <c r="D109" s="133" t="s">
        <v>142</v>
      </c>
      <c r="E109" s="134" t="s">
        <v>389</v>
      </c>
      <c r="F109" s="135" t="s">
        <v>390</v>
      </c>
      <c r="G109" s="136" t="s">
        <v>327</v>
      </c>
      <c r="H109" s="137">
        <v>1</v>
      </c>
      <c r="I109" s="138"/>
      <c r="J109" s="139">
        <f>ROUND(I109*H109,2)</f>
        <v>0</v>
      </c>
      <c r="K109" s="135" t="s">
        <v>3</v>
      </c>
      <c r="L109" s="33"/>
      <c r="M109" s="140" t="s">
        <v>3</v>
      </c>
      <c r="N109" s="141" t="s">
        <v>45</v>
      </c>
      <c r="P109" s="142">
        <f>O109*H109</f>
        <v>0</v>
      </c>
      <c r="Q109" s="142">
        <v>0</v>
      </c>
      <c r="R109" s="142">
        <f>Q109*H109</f>
        <v>0</v>
      </c>
      <c r="S109" s="142">
        <v>0</v>
      </c>
      <c r="T109" s="143">
        <f>S109*H109</f>
        <v>0</v>
      </c>
      <c r="AR109" s="144" t="s">
        <v>159</v>
      </c>
      <c r="AT109" s="144" t="s">
        <v>142</v>
      </c>
      <c r="AU109" s="144" t="s">
        <v>81</v>
      </c>
      <c r="AY109" s="18" t="s">
        <v>139</v>
      </c>
      <c r="BE109" s="145">
        <f>IF(N109="základní",J109,0)</f>
        <v>0</v>
      </c>
      <c r="BF109" s="145">
        <f>IF(N109="snížená",J109,0)</f>
        <v>0</v>
      </c>
      <c r="BG109" s="145">
        <f>IF(N109="zákl. přenesená",J109,0)</f>
        <v>0</v>
      </c>
      <c r="BH109" s="145">
        <f>IF(N109="sníž. přenesená",J109,0)</f>
        <v>0</v>
      </c>
      <c r="BI109" s="145">
        <f>IF(N109="nulová",J109,0)</f>
        <v>0</v>
      </c>
      <c r="BJ109" s="18" t="s">
        <v>81</v>
      </c>
      <c r="BK109" s="145">
        <f>ROUND(I109*H109,2)</f>
        <v>0</v>
      </c>
      <c r="BL109" s="18" t="s">
        <v>159</v>
      </c>
      <c r="BM109" s="144" t="s">
        <v>258</v>
      </c>
    </row>
    <row r="110" spans="2:65" s="13" customFormat="1">
      <c r="B110" s="167"/>
      <c r="D110" s="161" t="s">
        <v>154</v>
      </c>
      <c r="E110" s="168" t="s">
        <v>3</v>
      </c>
      <c r="F110" s="169" t="s">
        <v>81</v>
      </c>
      <c r="H110" s="170">
        <v>1</v>
      </c>
      <c r="I110" s="171"/>
      <c r="L110" s="167"/>
      <c r="M110" s="172"/>
      <c r="T110" s="173"/>
      <c r="AT110" s="168" t="s">
        <v>154</v>
      </c>
      <c r="AU110" s="168" t="s">
        <v>81</v>
      </c>
      <c r="AV110" s="13" t="s">
        <v>83</v>
      </c>
      <c r="AW110" s="13" t="s">
        <v>35</v>
      </c>
      <c r="AX110" s="13" t="s">
        <v>81</v>
      </c>
      <c r="AY110" s="168" t="s">
        <v>139</v>
      </c>
    </row>
    <row r="111" spans="2:65" s="12" customFormat="1" ht="20.399999999999999">
      <c r="B111" s="160"/>
      <c r="D111" s="161" t="s">
        <v>154</v>
      </c>
      <c r="E111" s="162" t="s">
        <v>3</v>
      </c>
      <c r="F111" s="163" t="s">
        <v>391</v>
      </c>
      <c r="H111" s="162" t="s">
        <v>3</v>
      </c>
      <c r="I111" s="164"/>
      <c r="L111" s="160"/>
      <c r="M111" s="165"/>
      <c r="T111" s="166"/>
      <c r="AT111" s="162" t="s">
        <v>154</v>
      </c>
      <c r="AU111" s="162" t="s">
        <v>81</v>
      </c>
      <c r="AV111" s="12" t="s">
        <v>81</v>
      </c>
      <c r="AW111" s="12" t="s">
        <v>35</v>
      </c>
      <c r="AX111" s="12" t="s">
        <v>74</v>
      </c>
      <c r="AY111" s="162" t="s">
        <v>139</v>
      </c>
    </row>
    <row r="112" spans="2:65" s="1" customFormat="1" ht="16.5" customHeight="1">
      <c r="B112" s="132"/>
      <c r="C112" s="133" t="s">
        <v>9</v>
      </c>
      <c r="D112" s="133" t="s">
        <v>142</v>
      </c>
      <c r="E112" s="134" t="s">
        <v>392</v>
      </c>
      <c r="F112" s="135" t="s">
        <v>393</v>
      </c>
      <c r="G112" s="136" t="s">
        <v>327</v>
      </c>
      <c r="H112" s="137">
        <v>1</v>
      </c>
      <c r="I112" s="138"/>
      <c r="J112" s="139">
        <f>ROUND(I112*H112,2)</f>
        <v>0</v>
      </c>
      <c r="K112" s="135" t="s">
        <v>3</v>
      </c>
      <c r="L112" s="33"/>
      <c r="M112" s="140" t="s">
        <v>3</v>
      </c>
      <c r="N112" s="141" t="s">
        <v>45</v>
      </c>
      <c r="P112" s="142">
        <f>O112*H112</f>
        <v>0</v>
      </c>
      <c r="Q112" s="142">
        <v>0</v>
      </c>
      <c r="R112" s="142">
        <f>Q112*H112</f>
        <v>0</v>
      </c>
      <c r="S112" s="142">
        <v>0</v>
      </c>
      <c r="T112" s="143">
        <f>S112*H112</f>
        <v>0</v>
      </c>
      <c r="AR112" s="144" t="s">
        <v>159</v>
      </c>
      <c r="AT112" s="144" t="s">
        <v>142</v>
      </c>
      <c r="AU112" s="144" t="s">
        <v>81</v>
      </c>
      <c r="AY112" s="18" t="s">
        <v>139</v>
      </c>
      <c r="BE112" s="145">
        <f>IF(N112="základní",J112,0)</f>
        <v>0</v>
      </c>
      <c r="BF112" s="145">
        <f>IF(N112="snížená",J112,0)</f>
        <v>0</v>
      </c>
      <c r="BG112" s="145">
        <f>IF(N112="zákl. přenesená",J112,0)</f>
        <v>0</v>
      </c>
      <c r="BH112" s="145">
        <f>IF(N112="sníž. přenesená",J112,0)</f>
        <v>0</v>
      </c>
      <c r="BI112" s="145">
        <f>IF(N112="nulová",J112,0)</f>
        <v>0</v>
      </c>
      <c r="BJ112" s="18" t="s">
        <v>81</v>
      </c>
      <c r="BK112" s="145">
        <f>ROUND(I112*H112,2)</f>
        <v>0</v>
      </c>
      <c r="BL112" s="18" t="s">
        <v>159</v>
      </c>
      <c r="BM112" s="144" t="s">
        <v>272</v>
      </c>
    </row>
    <row r="113" spans="2:65" s="13" customFormat="1">
      <c r="B113" s="167"/>
      <c r="D113" s="161" t="s">
        <v>154</v>
      </c>
      <c r="E113" s="168" t="s">
        <v>3</v>
      </c>
      <c r="F113" s="169" t="s">
        <v>81</v>
      </c>
      <c r="H113" s="170">
        <v>1</v>
      </c>
      <c r="I113" s="171"/>
      <c r="L113" s="167"/>
      <c r="M113" s="172"/>
      <c r="T113" s="173"/>
      <c r="AT113" s="168" t="s">
        <v>154</v>
      </c>
      <c r="AU113" s="168" t="s">
        <v>81</v>
      </c>
      <c r="AV113" s="13" t="s">
        <v>83</v>
      </c>
      <c r="AW113" s="13" t="s">
        <v>35</v>
      </c>
      <c r="AX113" s="13" t="s">
        <v>81</v>
      </c>
      <c r="AY113" s="168" t="s">
        <v>139</v>
      </c>
    </row>
    <row r="114" spans="2:65" s="12" customFormat="1" ht="20.399999999999999">
      <c r="B114" s="160"/>
      <c r="D114" s="161" t="s">
        <v>154</v>
      </c>
      <c r="E114" s="162" t="s">
        <v>3</v>
      </c>
      <c r="F114" s="163" t="s">
        <v>394</v>
      </c>
      <c r="H114" s="162" t="s">
        <v>3</v>
      </c>
      <c r="I114" s="164"/>
      <c r="L114" s="160"/>
      <c r="M114" s="165"/>
      <c r="T114" s="166"/>
      <c r="AT114" s="162" t="s">
        <v>154</v>
      </c>
      <c r="AU114" s="162" t="s">
        <v>81</v>
      </c>
      <c r="AV114" s="12" t="s">
        <v>81</v>
      </c>
      <c r="AW114" s="12" t="s">
        <v>35</v>
      </c>
      <c r="AX114" s="12" t="s">
        <v>74</v>
      </c>
      <c r="AY114" s="162" t="s">
        <v>139</v>
      </c>
    </row>
    <row r="115" spans="2:65" s="1" customFormat="1" ht="16.5" customHeight="1">
      <c r="B115" s="132"/>
      <c r="C115" s="133" t="s">
        <v>205</v>
      </c>
      <c r="D115" s="133" t="s">
        <v>142</v>
      </c>
      <c r="E115" s="134" t="s">
        <v>395</v>
      </c>
      <c r="F115" s="135" t="s">
        <v>396</v>
      </c>
      <c r="G115" s="136" t="s">
        <v>327</v>
      </c>
      <c r="H115" s="137">
        <v>1</v>
      </c>
      <c r="I115" s="138"/>
      <c r="J115" s="139">
        <f>ROUND(I115*H115,2)</f>
        <v>0</v>
      </c>
      <c r="K115" s="135" t="s">
        <v>3</v>
      </c>
      <c r="L115" s="33"/>
      <c r="M115" s="140" t="s">
        <v>3</v>
      </c>
      <c r="N115" s="141" t="s">
        <v>45</v>
      </c>
      <c r="P115" s="142">
        <f>O115*H115</f>
        <v>0</v>
      </c>
      <c r="Q115" s="142">
        <v>0</v>
      </c>
      <c r="R115" s="142">
        <f>Q115*H115</f>
        <v>0</v>
      </c>
      <c r="S115" s="142">
        <v>0</v>
      </c>
      <c r="T115" s="143">
        <f>S115*H115</f>
        <v>0</v>
      </c>
      <c r="AR115" s="144" t="s">
        <v>159</v>
      </c>
      <c r="AT115" s="144" t="s">
        <v>142</v>
      </c>
      <c r="AU115" s="144" t="s">
        <v>81</v>
      </c>
      <c r="AY115" s="18" t="s">
        <v>139</v>
      </c>
      <c r="BE115" s="145">
        <f>IF(N115="základní",J115,0)</f>
        <v>0</v>
      </c>
      <c r="BF115" s="145">
        <f>IF(N115="snížená",J115,0)</f>
        <v>0</v>
      </c>
      <c r="BG115" s="145">
        <f>IF(N115="zákl. přenesená",J115,0)</f>
        <v>0</v>
      </c>
      <c r="BH115" s="145">
        <f>IF(N115="sníž. přenesená",J115,0)</f>
        <v>0</v>
      </c>
      <c r="BI115" s="145">
        <f>IF(N115="nulová",J115,0)</f>
        <v>0</v>
      </c>
      <c r="BJ115" s="18" t="s">
        <v>81</v>
      </c>
      <c r="BK115" s="145">
        <f>ROUND(I115*H115,2)</f>
        <v>0</v>
      </c>
      <c r="BL115" s="18" t="s">
        <v>159</v>
      </c>
      <c r="BM115" s="144" t="s">
        <v>283</v>
      </c>
    </row>
    <row r="116" spans="2:65" s="1" customFormat="1" ht="16.5" customHeight="1">
      <c r="B116" s="132"/>
      <c r="C116" s="133" t="s">
        <v>210</v>
      </c>
      <c r="D116" s="133" t="s">
        <v>142</v>
      </c>
      <c r="E116" s="134" t="s">
        <v>397</v>
      </c>
      <c r="F116" s="135" t="s">
        <v>398</v>
      </c>
      <c r="G116" s="136" t="s">
        <v>327</v>
      </c>
      <c r="H116" s="137">
        <v>1</v>
      </c>
      <c r="I116" s="138"/>
      <c r="J116" s="139">
        <f>ROUND(I116*H116,2)</f>
        <v>0</v>
      </c>
      <c r="K116" s="135" t="s">
        <v>3</v>
      </c>
      <c r="L116" s="33"/>
      <c r="M116" s="140" t="s">
        <v>3</v>
      </c>
      <c r="N116" s="141" t="s">
        <v>45</v>
      </c>
      <c r="P116" s="142">
        <f>O116*H116</f>
        <v>0</v>
      </c>
      <c r="Q116" s="142">
        <v>0</v>
      </c>
      <c r="R116" s="142">
        <f>Q116*H116</f>
        <v>0</v>
      </c>
      <c r="S116" s="142">
        <v>0</v>
      </c>
      <c r="T116" s="143">
        <f>S116*H116</f>
        <v>0</v>
      </c>
      <c r="AR116" s="144" t="s">
        <v>159</v>
      </c>
      <c r="AT116" s="144" t="s">
        <v>142</v>
      </c>
      <c r="AU116" s="144" t="s">
        <v>81</v>
      </c>
      <c r="AY116" s="18" t="s">
        <v>139</v>
      </c>
      <c r="BE116" s="145">
        <f>IF(N116="základní",J116,0)</f>
        <v>0</v>
      </c>
      <c r="BF116" s="145">
        <f>IF(N116="snížená",J116,0)</f>
        <v>0</v>
      </c>
      <c r="BG116" s="145">
        <f>IF(N116="zákl. přenesená",J116,0)</f>
        <v>0</v>
      </c>
      <c r="BH116" s="145">
        <f>IF(N116="sníž. přenesená",J116,0)</f>
        <v>0</v>
      </c>
      <c r="BI116" s="145">
        <f>IF(N116="nulová",J116,0)</f>
        <v>0</v>
      </c>
      <c r="BJ116" s="18" t="s">
        <v>81</v>
      </c>
      <c r="BK116" s="145">
        <f>ROUND(I116*H116,2)</f>
        <v>0</v>
      </c>
      <c r="BL116" s="18" t="s">
        <v>159</v>
      </c>
      <c r="BM116" s="144" t="s">
        <v>307</v>
      </c>
    </row>
    <row r="117" spans="2:65" s="1" customFormat="1" ht="24.15" customHeight="1">
      <c r="B117" s="132"/>
      <c r="C117" s="133" t="s">
        <v>214</v>
      </c>
      <c r="D117" s="133" t="s">
        <v>142</v>
      </c>
      <c r="E117" s="134" t="s">
        <v>399</v>
      </c>
      <c r="F117" s="135" t="s">
        <v>400</v>
      </c>
      <c r="G117" s="136" t="s">
        <v>327</v>
      </c>
      <c r="H117" s="137">
        <v>1</v>
      </c>
      <c r="I117" s="138"/>
      <c r="J117" s="139">
        <f>ROUND(I117*H117,2)</f>
        <v>0</v>
      </c>
      <c r="K117" s="135" t="s">
        <v>3</v>
      </c>
      <c r="L117" s="33"/>
      <c r="M117" s="140" t="s">
        <v>3</v>
      </c>
      <c r="N117" s="141" t="s">
        <v>45</v>
      </c>
      <c r="P117" s="142">
        <f>O117*H117</f>
        <v>0</v>
      </c>
      <c r="Q117" s="142">
        <v>0</v>
      </c>
      <c r="R117" s="142">
        <f>Q117*H117</f>
        <v>0</v>
      </c>
      <c r="S117" s="142">
        <v>0</v>
      </c>
      <c r="T117" s="143">
        <f>S117*H117</f>
        <v>0</v>
      </c>
      <c r="AR117" s="144" t="s">
        <v>159</v>
      </c>
      <c r="AT117" s="144" t="s">
        <v>142</v>
      </c>
      <c r="AU117" s="144" t="s">
        <v>81</v>
      </c>
      <c r="AY117" s="18" t="s">
        <v>139</v>
      </c>
      <c r="BE117" s="145">
        <f>IF(N117="základní",J117,0)</f>
        <v>0</v>
      </c>
      <c r="BF117" s="145">
        <f>IF(N117="snížená",J117,0)</f>
        <v>0</v>
      </c>
      <c r="BG117" s="145">
        <f>IF(N117="zákl. přenesená",J117,0)</f>
        <v>0</v>
      </c>
      <c r="BH117" s="145">
        <f>IF(N117="sníž. přenesená",J117,0)</f>
        <v>0</v>
      </c>
      <c r="BI117" s="145">
        <f>IF(N117="nulová",J117,0)</f>
        <v>0</v>
      </c>
      <c r="BJ117" s="18" t="s">
        <v>81</v>
      </c>
      <c r="BK117" s="145">
        <f>ROUND(I117*H117,2)</f>
        <v>0</v>
      </c>
      <c r="BL117" s="18" t="s">
        <v>159</v>
      </c>
      <c r="BM117" s="144" t="s">
        <v>324</v>
      </c>
    </row>
    <row r="118" spans="2:65" s="13" customFormat="1">
      <c r="B118" s="167"/>
      <c r="D118" s="161" t="s">
        <v>154</v>
      </c>
      <c r="E118" s="168" t="s">
        <v>3</v>
      </c>
      <c r="F118" s="169" t="s">
        <v>81</v>
      </c>
      <c r="H118" s="170">
        <v>1</v>
      </c>
      <c r="I118" s="171"/>
      <c r="L118" s="167"/>
      <c r="M118" s="172"/>
      <c r="T118" s="173"/>
      <c r="AT118" s="168" t="s">
        <v>154</v>
      </c>
      <c r="AU118" s="168" t="s">
        <v>81</v>
      </c>
      <c r="AV118" s="13" t="s">
        <v>83</v>
      </c>
      <c r="AW118" s="13" t="s">
        <v>35</v>
      </c>
      <c r="AX118" s="13" t="s">
        <v>81</v>
      </c>
      <c r="AY118" s="168" t="s">
        <v>139</v>
      </c>
    </row>
    <row r="119" spans="2:65" s="12" customFormat="1" ht="30.6">
      <c r="B119" s="160"/>
      <c r="D119" s="161" t="s">
        <v>154</v>
      </c>
      <c r="E119" s="162" t="s">
        <v>3</v>
      </c>
      <c r="F119" s="163" t="s">
        <v>401</v>
      </c>
      <c r="H119" s="162" t="s">
        <v>3</v>
      </c>
      <c r="I119" s="164"/>
      <c r="L119" s="160"/>
      <c r="M119" s="165"/>
      <c r="T119" s="166"/>
      <c r="AT119" s="162" t="s">
        <v>154</v>
      </c>
      <c r="AU119" s="162" t="s">
        <v>81</v>
      </c>
      <c r="AV119" s="12" t="s">
        <v>81</v>
      </c>
      <c r="AW119" s="12" t="s">
        <v>35</v>
      </c>
      <c r="AX119" s="12" t="s">
        <v>74</v>
      </c>
      <c r="AY119" s="162" t="s">
        <v>139</v>
      </c>
    </row>
    <row r="120" spans="2:65" s="12" customFormat="1" ht="20.399999999999999">
      <c r="B120" s="160"/>
      <c r="D120" s="161" t="s">
        <v>154</v>
      </c>
      <c r="E120" s="162" t="s">
        <v>3</v>
      </c>
      <c r="F120" s="163" t="s">
        <v>402</v>
      </c>
      <c r="H120" s="162" t="s">
        <v>3</v>
      </c>
      <c r="I120" s="164"/>
      <c r="L120" s="160"/>
      <c r="M120" s="165"/>
      <c r="T120" s="166"/>
      <c r="AT120" s="162" t="s">
        <v>154</v>
      </c>
      <c r="AU120" s="162" t="s">
        <v>81</v>
      </c>
      <c r="AV120" s="12" t="s">
        <v>81</v>
      </c>
      <c r="AW120" s="12" t="s">
        <v>35</v>
      </c>
      <c r="AX120" s="12" t="s">
        <v>74</v>
      </c>
      <c r="AY120" s="162" t="s">
        <v>139</v>
      </c>
    </row>
    <row r="121" spans="2:65" s="1" customFormat="1" ht="16.5" customHeight="1">
      <c r="B121" s="132"/>
      <c r="C121" s="133" t="s">
        <v>219</v>
      </c>
      <c r="D121" s="133" t="s">
        <v>142</v>
      </c>
      <c r="E121" s="134" t="s">
        <v>403</v>
      </c>
      <c r="F121" s="135" t="s">
        <v>404</v>
      </c>
      <c r="G121" s="136" t="s">
        <v>327</v>
      </c>
      <c r="H121" s="137">
        <v>1</v>
      </c>
      <c r="I121" s="138"/>
      <c r="J121" s="139">
        <f>ROUND(I121*H121,2)</f>
        <v>0</v>
      </c>
      <c r="K121" s="135" t="s">
        <v>3</v>
      </c>
      <c r="L121" s="33"/>
      <c r="M121" s="140" t="s">
        <v>3</v>
      </c>
      <c r="N121" s="141" t="s">
        <v>45</v>
      </c>
      <c r="P121" s="142">
        <f>O121*H121</f>
        <v>0</v>
      </c>
      <c r="Q121" s="142">
        <v>0</v>
      </c>
      <c r="R121" s="142">
        <f>Q121*H121</f>
        <v>0</v>
      </c>
      <c r="S121" s="142">
        <v>0</v>
      </c>
      <c r="T121" s="143">
        <f>S121*H121</f>
        <v>0</v>
      </c>
      <c r="AR121" s="144" t="s">
        <v>159</v>
      </c>
      <c r="AT121" s="144" t="s">
        <v>142</v>
      </c>
      <c r="AU121" s="144" t="s">
        <v>81</v>
      </c>
      <c r="AY121" s="18" t="s">
        <v>139</v>
      </c>
      <c r="BE121" s="145">
        <f>IF(N121="základní",J121,0)</f>
        <v>0</v>
      </c>
      <c r="BF121" s="145">
        <f>IF(N121="snížená",J121,0)</f>
        <v>0</v>
      </c>
      <c r="BG121" s="145">
        <f>IF(N121="zákl. přenesená",J121,0)</f>
        <v>0</v>
      </c>
      <c r="BH121" s="145">
        <f>IF(N121="sníž. přenesená",J121,0)</f>
        <v>0</v>
      </c>
      <c r="BI121" s="145">
        <f>IF(N121="nulová",J121,0)</f>
        <v>0</v>
      </c>
      <c r="BJ121" s="18" t="s">
        <v>81</v>
      </c>
      <c r="BK121" s="145">
        <f>ROUND(I121*H121,2)</f>
        <v>0</v>
      </c>
      <c r="BL121" s="18" t="s">
        <v>159</v>
      </c>
      <c r="BM121" s="144" t="s">
        <v>337</v>
      </c>
    </row>
    <row r="122" spans="2:65" s="13" customFormat="1">
      <c r="B122" s="167"/>
      <c r="D122" s="161" t="s">
        <v>154</v>
      </c>
      <c r="E122" s="168" t="s">
        <v>3</v>
      </c>
      <c r="F122" s="169" t="s">
        <v>81</v>
      </c>
      <c r="H122" s="170">
        <v>1</v>
      </c>
      <c r="I122" s="171"/>
      <c r="L122" s="167"/>
      <c r="M122" s="172"/>
      <c r="T122" s="173"/>
      <c r="AT122" s="168" t="s">
        <v>154</v>
      </c>
      <c r="AU122" s="168" t="s">
        <v>81</v>
      </c>
      <c r="AV122" s="13" t="s">
        <v>83</v>
      </c>
      <c r="AW122" s="13" t="s">
        <v>35</v>
      </c>
      <c r="AX122" s="13" t="s">
        <v>81</v>
      </c>
      <c r="AY122" s="168" t="s">
        <v>139</v>
      </c>
    </row>
    <row r="123" spans="2:65" s="12" customFormat="1">
      <c r="B123" s="160"/>
      <c r="D123" s="161" t="s">
        <v>154</v>
      </c>
      <c r="E123" s="162" t="s">
        <v>3</v>
      </c>
      <c r="F123" s="163" t="s">
        <v>405</v>
      </c>
      <c r="H123" s="162" t="s">
        <v>3</v>
      </c>
      <c r="I123" s="164"/>
      <c r="L123" s="160"/>
      <c r="M123" s="165"/>
      <c r="T123" s="166"/>
      <c r="AT123" s="162" t="s">
        <v>154</v>
      </c>
      <c r="AU123" s="162" t="s">
        <v>81</v>
      </c>
      <c r="AV123" s="12" t="s">
        <v>81</v>
      </c>
      <c r="AW123" s="12" t="s">
        <v>35</v>
      </c>
      <c r="AX123" s="12" t="s">
        <v>74</v>
      </c>
      <c r="AY123" s="162" t="s">
        <v>139</v>
      </c>
    </row>
    <row r="124" spans="2:65" s="12" customFormat="1" ht="20.399999999999999">
      <c r="B124" s="160"/>
      <c r="D124" s="161" t="s">
        <v>154</v>
      </c>
      <c r="E124" s="162" t="s">
        <v>3</v>
      </c>
      <c r="F124" s="163" t="s">
        <v>406</v>
      </c>
      <c r="H124" s="162" t="s">
        <v>3</v>
      </c>
      <c r="I124" s="164"/>
      <c r="L124" s="160"/>
      <c r="M124" s="165"/>
      <c r="T124" s="166"/>
      <c r="AT124" s="162" t="s">
        <v>154</v>
      </c>
      <c r="AU124" s="162" t="s">
        <v>81</v>
      </c>
      <c r="AV124" s="12" t="s">
        <v>81</v>
      </c>
      <c r="AW124" s="12" t="s">
        <v>35</v>
      </c>
      <c r="AX124" s="12" t="s">
        <v>74</v>
      </c>
      <c r="AY124" s="162" t="s">
        <v>139</v>
      </c>
    </row>
    <row r="125" spans="2:65" s="12" customFormat="1">
      <c r="B125" s="160"/>
      <c r="D125" s="161" t="s">
        <v>154</v>
      </c>
      <c r="E125" s="162" t="s">
        <v>3</v>
      </c>
      <c r="F125" s="163" t="s">
        <v>407</v>
      </c>
      <c r="H125" s="162" t="s">
        <v>3</v>
      </c>
      <c r="I125" s="164"/>
      <c r="L125" s="160"/>
      <c r="M125" s="165"/>
      <c r="T125" s="166"/>
      <c r="AT125" s="162" t="s">
        <v>154</v>
      </c>
      <c r="AU125" s="162" t="s">
        <v>81</v>
      </c>
      <c r="AV125" s="12" t="s">
        <v>81</v>
      </c>
      <c r="AW125" s="12" t="s">
        <v>35</v>
      </c>
      <c r="AX125" s="12" t="s">
        <v>74</v>
      </c>
      <c r="AY125" s="162" t="s">
        <v>139</v>
      </c>
    </row>
    <row r="126" spans="2:65" s="12" customFormat="1">
      <c r="B126" s="160"/>
      <c r="D126" s="161" t="s">
        <v>154</v>
      </c>
      <c r="E126" s="162" t="s">
        <v>3</v>
      </c>
      <c r="F126" s="163" t="s">
        <v>408</v>
      </c>
      <c r="H126" s="162" t="s">
        <v>3</v>
      </c>
      <c r="I126" s="164"/>
      <c r="L126" s="160"/>
      <c r="M126" s="165"/>
      <c r="T126" s="166"/>
      <c r="AT126" s="162" t="s">
        <v>154</v>
      </c>
      <c r="AU126" s="162" t="s">
        <v>81</v>
      </c>
      <c r="AV126" s="12" t="s">
        <v>81</v>
      </c>
      <c r="AW126" s="12" t="s">
        <v>35</v>
      </c>
      <c r="AX126" s="12" t="s">
        <v>74</v>
      </c>
      <c r="AY126" s="162" t="s">
        <v>139</v>
      </c>
    </row>
    <row r="127" spans="2:65" s="12" customFormat="1">
      <c r="B127" s="160"/>
      <c r="D127" s="161" t="s">
        <v>154</v>
      </c>
      <c r="E127" s="162" t="s">
        <v>3</v>
      </c>
      <c r="F127" s="163" t="s">
        <v>409</v>
      </c>
      <c r="H127" s="162" t="s">
        <v>3</v>
      </c>
      <c r="I127" s="164"/>
      <c r="L127" s="160"/>
      <c r="M127" s="165"/>
      <c r="T127" s="166"/>
      <c r="AT127" s="162" t="s">
        <v>154</v>
      </c>
      <c r="AU127" s="162" t="s">
        <v>81</v>
      </c>
      <c r="AV127" s="12" t="s">
        <v>81</v>
      </c>
      <c r="AW127" s="12" t="s">
        <v>35</v>
      </c>
      <c r="AX127" s="12" t="s">
        <v>74</v>
      </c>
      <c r="AY127" s="162" t="s">
        <v>139</v>
      </c>
    </row>
    <row r="128" spans="2:65" s="1" customFormat="1" ht="16.5" customHeight="1">
      <c r="B128" s="132"/>
      <c r="C128" s="133" t="s">
        <v>224</v>
      </c>
      <c r="D128" s="133" t="s">
        <v>142</v>
      </c>
      <c r="E128" s="134" t="s">
        <v>410</v>
      </c>
      <c r="F128" s="135" t="s">
        <v>411</v>
      </c>
      <c r="G128" s="136" t="s">
        <v>327</v>
      </c>
      <c r="H128" s="137">
        <v>1</v>
      </c>
      <c r="I128" s="138"/>
      <c r="J128" s="139">
        <f>ROUND(I128*H128,2)</f>
        <v>0</v>
      </c>
      <c r="K128" s="135" t="s">
        <v>3</v>
      </c>
      <c r="L128" s="33"/>
      <c r="M128" s="140" t="s">
        <v>3</v>
      </c>
      <c r="N128" s="141" t="s">
        <v>45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159</v>
      </c>
      <c r="AT128" s="144" t="s">
        <v>142</v>
      </c>
      <c r="AU128" s="144" t="s">
        <v>81</v>
      </c>
      <c r="AY128" s="18" t="s">
        <v>139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8" t="s">
        <v>81</v>
      </c>
      <c r="BK128" s="145">
        <f>ROUND(I128*H128,2)</f>
        <v>0</v>
      </c>
      <c r="BL128" s="18" t="s">
        <v>159</v>
      </c>
      <c r="BM128" s="144" t="s">
        <v>345</v>
      </c>
    </row>
    <row r="129" spans="2:65" s="11" customFormat="1" ht="25.95" customHeight="1">
      <c r="B129" s="120"/>
      <c r="D129" s="121" t="s">
        <v>73</v>
      </c>
      <c r="E129" s="122" t="s">
        <v>412</v>
      </c>
      <c r="F129" s="122" t="s">
        <v>413</v>
      </c>
      <c r="I129" s="123"/>
      <c r="J129" s="124">
        <f>BK129</f>
        <v>0</v>
      </c>
      <c r="L129" s="120"/>
      <c r="M129" s="125"/>
      <c r="P129" s="126">
        <f>SUM(P130:P170)</f>
        <v>0</v>
      </c>
      <c r="R129" s="126">
        <f>SUM(R130:R170)</f>
        <v>0</v>
      </c>
      <c r="T129" s="127">
        <f>SUM(T130:T170)</f>
        <v>0</v>
      </c>
      <c r="AR129" s="121" t="s">
        <v>81</v>
      </c>
      <c r="AT129" s="128" t="s">
        <v>73</v>
      </c>
      <c r="AU129" s="128" t="s">
        <v>74</v>
      </c>
      <c r="AY129" s="121" t="s">
        <v>139</v>
      </c>
      <c r="BK129" s="129">
        <f>SUM(BK130:BK170)</f>
        <v>0</v>
      </c>
    </row>
    <row r="130" spans="2:65" s="1" customFormat="1" ht="16.5" customHeight="1">
      <c r="B130" s="132"/>
      <c r="C130" s="133" t="s">
        <v>229</v>
      </c>
      <c r="D130" s="133" t="s">
        <v>142</v>
      </c>
      <c r="E130" s="134" t="s">
        <v>414</v>
      </c>
      <c r="F130" s="135" t="s">
        <v>415</v>
      </c>
      <c r="G130" s="136" t="s">
        <v>169</v>
      </c>
      <c r="H130" s="137">
        <v>12</v>
      </c>
      <c r="I130" s="138"/>
      <c r="J130" s="139">
        <f>ROUND(I130*H130,2)</f>
        <v>0</v>
      </c>
      <c r="K130" s="135" t="s">
        <v>3</v>
      </c>
      <c r="L130" s="33"/>
      <c r="M130" s="140" t="s">
        <v>3</v>
      </c>
      <c r="N130" s="141" t="s">
        <v>45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159</v>
      </c>
      <c r="AT130" s="144" t="s">
        <v>142</v>
      </c>
      <c r="AU130" s="144" t="s">
        <v>81</v>
      </c>
      <c r="AY130" s="18" t="s">
        <v>139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8" t="s">
        <v>81</v>
      </c>
      <c r="BK130" s="145">
        <f>ROUND(I130*H130,2)</f>
        <v>0</v>
      </c>
      <c r="BL130" s="18" t="s">
        <v>159</v>
      </c>
      <c r="BM130" s="144" t="s">
        <v>416</v>
      </c>
    </row>
    <row r="131" spans="2:65" s="13" customFormat="1">
      <c r="B131" s="167"/>
      <c r="D131" s="161" t="s">
        <v>154</v>
      </c>
      <c r="E131" s="168" t="s">
        <v>3</v>
      </c>
      <c r="F131" s="169" t="s">
        <v>417</v>
      </c>
      <c r="H131" s="170">
        <v>12</v>
      </c>
      <c r="I131" s="171"/>
      <c r="L131" s="167"/>
      <c r="M131" s="172"/>
      <c r="T131" s="173"/>
      <c r="AT131" s="168" t="s">
        <v>154</v>
      </c>
      <c r="AU131" s="168" t="s">
        <v>81</v>
      </c>
      <c r="AV131" s="13" t="s">
        <v>83</v>
      </c>
      <c r="AW131" s="13" t="s">
        <v>35</v>
      </c>
      <c r="AX131" s="13" t="s">
        <v>81</v>
      </c>
      <c r="AY131" s="168" t="s">
        <v>139</v>
      </c>
    </row>
    <row r="132" spans="2:65" s="12" customFormat="1">
      <c r="B132" s="160"/>
      <c r="D132" s="161" t="s">
        <v>154</v>
      </c>
      <c r="E132" s="162" t="s">
        <v>3</v>
      </c>
      <c r="F132" s="163" t="s">
        <v>418</v>
      </c>
      <c r="H132" s="162" t="s">
        <v>3</v>
      </c>
      <c r="I132" s="164"/>
      <c r="L132" s="160"/>
      <c r="M132" s="165"/>
      <c r="T132" s="166"/>
      <c r="AT132" s="162" t="s">
        <v>154</v>
      </c>
      <c r="AU132" s="162" t="s">
        <v>81</v>
      </c>
      <c r="AV132" s="12" t="s">
        <v>81</v>
      </c>
      <c r="AW132" s="12" t="s">
        <v>35</v>
      </c>
      <c r="AX132" s="12" t="s">
        <v>74</v>
      </c>
      <c r="AY132" s="162" t="s">
        <v>139</v>
      </c>
    </row>
    <row r="133" spans="2:65" s="1" customFormat="1" ht="16.5" customHeight="1">
      <c r="B133" s="132"/>
      <c r="C133" s="133" t="s">
        <v>234</v>
      </c>
      <c r="D133" s="133" t="s">
        <v>142</v>
      </c>
      <c r="E133" s="134" t="s">
        <v>419</v>
      </c>
      <c r="F133" s="135" t="s">
        <v>420</v>
      </c>
      <c r="G133" s="136" t="s">
        <v>169</v>
      </c>
      <c r="H133" s="137">
        <v>85</v>
      </c>
      <c r="I133" s="138"/>
      <c r="J133" s="139">
        <f>ROUND(I133*H133,2)</f>
        <v>0</v>
      </c>
      <c r="K133" s="135" t="s">
        <v>3</v>
      </c>
      <c r="L133" s="33"/>
      <c r="M133" s="140" t="s">
        <v>3</v>
      </c>
      <c r="N133" s="141" t="s">
        <v>45</v>
      </c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AR133" s="144" t="s">
        <v>159</v>
      </c>
      <c r="AT133" s="144" t="s">
        <v>142</v>
      </c>
      <c r="AU133" s="144" t="s">
        <v>81</v>
      </c>
      <c r="AY133" s="18" t="s">
        <v>139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8" t="s">
        <v>81</v>
      </c>
      <c r="BK133" s="145">
        <f>ROUND(I133*H133,2)</f>
        <v>0</v>
      </c>
      <c r="BL133" s="18" t="s">
        <v>159</v>
      </c>
      <c r="BM133" s="144" t="s">
        <v>421</v>
      </c>
    </row>
    <row r="134" spans="2:65" s="13" customFormat="1">
      <c r="B134" s="167"/>
      <c r="D134" s="161" t="s">
        <v>154</v>
      </c>
      <c r="E134" s="168" t="s">
        <v>3</v>
      </c>
      <c r="F134" s="169" t="s">
        <v>422</v>
      </c>
      <c r="H134" s="170">
        <v>85</v>
      </c>
      <c r="I134" s="171"/>
      <c r="L134" s="167"/>
      <c r="M134" s="172"/>
      <c r="T134" s="173"/>
      <c r="AT134" s="168" t="s">
        <v>154</v>
      </c>
      <c r="AU134" s="168" t="s">
        <v>81</v>
      </c>
      <c r="AV134" s="13" t="s">
        <v>83</v>
      </c>
      <c r="AW134" s="13" t="s">
        <v>35</v>
      </c>
      <c r="AX134" s="13" t="s">
        <v>81</v>
      </c>
      <c r="AY134" s="168" t="s">
        <v>139</v>
      </c>
    </row>
    <row r="135" spans="2:65" s="12" customFormat="1">
      <c r="B135" s="160"/>
      <c r="D135" s="161" t="s">
        <v>154</v>
      </c>
      <c r="E135" s="162" t="s">
        <v>3</v>
      </c>
      <c r="F135" s="163" t="s">
        <v>418</v>
      </c>
      <c r="H135" s="162" t="s">
        <v>3</v>
      </c>
      <c r="I135" s="164"/>
      <c r="L135" s="160"/>
      <c r="M135" s="165"/>
      <c r="T135" s="166"/>
      <c r="AT135" s="162" t="s">
        <v>154</v>
      </c>
      <c r="AU135" s="162" t="s">
        <v>81</v>
      </c>
      <c r="AV135" s="12" t="s">
        <v>81</v>
      </c>
      <c r="AW135" s="12" t="s">
        <v>35</v>
      </c>
      <c r="AX135" s="12" t="s">
        <v>74</v>
      </c>
      <c r="AY135" s="162" t="s">
        <v>139</v>
      </c>
    </row>
    <row r="136" spans="2:65" s="1" customFormat="1" ht="16.5" customHeight="1">
      <c r="B136" s="132"/>
      <c r="C136" s="133" t="s">
        <v>239</v>
      </c>
      <c r="D136" s="133" t="s">
        <v>142</v>
      </c>
      <c r="E136" s="134" t="s">
        <v>423</v>
      </c>
      <c r="F136" s="135" t="s">
        <v>424</v>
      </c>
      <c r="G136" s="136" t="s">
        <v>169</v>
      </c>
      <c r="H136" s="137">
        <v>18</v>
      </c>
      <c r="I136" s="138"/>
      <c r="J136" s="139">
        <f>ROUND(I136*H136,2)</f>
        <v>0</v>
      </c>
      <c r="K136" s="135" t="s">
        <v>3</v>
      </c>
      <c r="L136" s="33"/>
      <c r="M136" s="140" t="s">
        <v>3</v>
      </c>
      <c r="N136" s="141" t="s">
        <v>45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159</v>
      </c>
      <c r="AT136" s="144" t="s">
        <v>142</v>
      </c>
      <c r="AU136" s="144" t="s">
        <v>81</v>
      </c>
      <c r="AY136" s="18" t="s">
        <v>139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8" t="s">
        <v>81</v>
      </c>
      <c r="BK136" s="145">
        <f>ROUND(I136*H136,2)</f>
        <v>0</v>
      </c>
      <c r="BL136" s="18" t="s">
        <v>159</v>
      </c>
      <c r="BM136" s="144" t="s">
        <v>425</v>
      </c>
    </row>
    <row r="137" spans="2:65" s="13" customFormat="1">
      <c r="B137" s="167"/>
      <c r="D137" s="161" t="s">
        <v>154</v>
      </c>
      <c r="E137" s="168" t="s">
        <v>3</v>
      </c>
      <c r="F137" s="169" t="s">
        <v>426</v>
      </c>
      <c r="H137" s="170">
        <v>18</v>
      </c>
      <c r="I137" s="171"/>
      <c r="L137" s="167"/>
      <c r="M137" s="172"/>
      <c r="T137" s="173"/>
      <c r="AT137" s="168" t="s">
        <v>154</v>
      </c>
      <c r="AU137" s="168" t="s">
        <v>81</v>
      </c>
      <c r="AV137" s="13" t="s">
        <v>83</v>
      </c>
      <c r="AW137" s="13" t="s">
        <v>35</v>
      </c>
      <c r="AX137" s="13" t="s">
        <v>81</v>
      </c>
      <c r="AY137" s="168" t="s">
        <v>139</v>
      </c>
    </row>
    <row r="138" spans="2:65" s="12" customFormat="1">
      <c r="B138" s="160"/>
      <c r="D138" s="161" t="s">
        <v>154</v>
      </c>
      <c r="E138" s="162" t="s">
        <v>3</v>
      </c>
      <c r="F138" s="163" t="s">
        <v>418</v>
      </c>
      <c r="H138" s="162" t="s">
        <v>3</v>
      </c>
      <c r="I138" s="164"/>
      <c r="L138" s="160"/>
      <c r="M138" s="165"/>
      <c r="T138" s="166"/>
      <c r="AT138" s="162" t="s">
        <v>154</v>
      </c>
      <c r="AU138" s="162" t="s">
        <v>81</v>
      </c>
      <c r="AV138" s="12" t="s">
        <v>81</v>
      </c>
      <c r="AW138" s="12" t="s">
        <v>35</v>
      </c>
      <c r="AX138" s="12" t="s">
        <v>74</v>
      </c>
      <c r="AY138" s="162" t="s">
        <v>139</v>
      </c>
    </row>
    <row r="139" spans="2:65" s="1" customFormat="1" ht="16.5" customHeight="1">
      <c r="B139" s="132"/>
      <c r="C139" s="133" t="s">
        <v>8</v>
      </c>
      <c r="D139" s="133" t="s">
        <v>142</v>
      </c>
      <c r="E139" s="134" t="s">
        <v>427</v>
      </c>
      <c r="F139" s="135" t="s">
        <v>428</v>
      </c>
      <c r="G139" s="136" t="s">
        <v>169</v>
      </c>
      <c r="H139" s="137">
        <v>12</v>
      </c>
      <c r="I139" s="138"/>
      <c r="J139" s="139">
        <f>ROUND(I139*H139,2)</f>
        <v>0</v>
      </c>
      <c r="K139" s="135" t="s">
        <v>3</v>
      </c>
      <c r="L139" s="33"/>
      <c r="M139" s="140" t="s">
        <v>3</v>
      </c>
      <c r="N139" s="141" t="s">
        <v>45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159</v>
      </c>
      <c r="AT139" s="144" t="s">
        <v>142</v>
      </c>
      <c r="AU139" s="144" t="s">
        <v>81</v>
      </c>
      <c r="AY139" s="18" t="s">
        <v>139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8" t="s">
        <v>81</v>
      </c>
      <c r="BK139" s="145">
        <f>ROUND(I139*H139,2)</f>
        <v>0</v>
      </c>
      <c r="BL139" s="18" t="s">
        <v>159</v>
      </c>
      <c r="BM139" s="144" t="s">
        <v>429</v>
      </c>
    </row>
    <row r="140" spans="2:65" s="13" customFormat="1">
      <c r="B140" s="167"/>
      <c r="D140" s="161" t="s">
        <v>154</v>
      </c>
      <c r="E140" s="168" t="s">
        <v>3</v>
      </c>
      <c r="F140" s="169" t="s">
        <v>417</v>
      </c>
      <c r="H140" s="170">
        <v>12</v>
      </c>
      <c r="I140" s="171"/>
      <c r="L140" s="167"/>
      <c r="M140" s="172"/>
      <c r="T140" s="173"/>
      <c r="AT140" s="168" t="s">
        <v>154</v>
      </c>
      <c r="AU140" s="168" t="s">
        <v>81</v>
      </c>
      <c r="AV140" s="13" t="s">
        <v>83</v>
      </c>
      <c r="AW140" s="13" t="s">
        <v>35</v>
      </c>
      <c r="AX140" s="13" t="s">
        <v>81</v>
      </c>
      <c r="AY140" s="168" t="s">
        <v>139</v>
      </c>
    </row>
    <row r="141" spans="2:65" s="12" customFormat="1">
      <c r="B141" s="160"/>
      <c r="D141" s="161" t="s">
        <v>154</v>
      </c>
      <c r="E141" s="162" t="s">
        <v>3</v>
      </c>
      <c r="F141" s="163" t="s">
        <v>418</v>
      </c>
      <c r="H141" s="162" t="s">
        <v>3</v>
      </c>
      <c r="I141" s="164"/>
      <c r="L141" s="160"/>
      <c r="M141" s="165"/>
      <c r="T141" s="166"/>
      <c r="AT141" s="162" t="s">
        <v>154</v>
      </c>
      <c r="AU141" s="162" t="s">
        <v>81</v>
      </c>
      <c r="AV141" s="12" t="s">
        <v>81</v>
      </c>
      <c r="AW141" s="12" t="s">
        <v>35</v>
      </c>
      <c r="AX141" s="12" t="s">
        <v>74</v>
      </c>
      <c r="AY141" s="162" t="s">
        <v>139</v>
      </c>
    </row>
    <row r="142" spans="2:65" s="1" customFormat="1" ht="16.5" customHeight="1">
      <c r="B142" s="132"/>
      <c r="C142" s="133" t="s">
        <v>258</v>
      </c>
      <c r="D142" s="133" t="s">
        <v>142</v>
      </c>
      <c r="E142" s="134" t="s">
        <v>430</v>
      </c>
      <c r="F142" s="135" t="s">
        <v>431</v>
      </c>
      <c r="G142" s="136" t="s">
        <v>169</v>
      </c>
      <c r="H142" s="137">
        <v>10</v>
      </c>
      <c r="I142" s="138"/>
      <c r="J142" s="139">
        <f>ROUND(I142*H142,2)</f>
        <v>0</v>
      </c>
      <c r="K142" s="135" t="s">
        <v>3</v>
      </c>
      <c r="L142" s="33"/>
      <c r="M142" s="140" t="s">
        <v>3</v>
      </c>
      <c r="N142" s="141" t="s">
        <v>45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159</v>
      </c>
      <c r="AT142" s="144" t="s">
        <v>142</v>
      </c>
      <c r="AU142" s="144" t="s">
        <v>81</v>
      </c>
      <c r="AY142" s="18" t="s">
        <v>139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8" t="s">
        <v>81</v>
      </c>
      <c r="BK142" s="145">
        <f>ROUND(I142*H142,2)</f>
        <v>0</v>
      </c>
      <c r="BL142" s="18" t="s">
        <v>159</v>
      </c>
      <c r="BM142" s="144" t="s">
        <v>432</v>
      </c>
    </row>
    <row r="143" spans="2:65" s="13" customFormat="1">
      <c r="B143" s="167"/>
      <c r="D143" s="161" t="s">
        <v>154</v>
      </c>
      <c r="E143" s="168" t="s">
        <v>3</v>
      </c>
      <c r="F143" s="169" t="s">
        <v>433</v>
      </c>
      <c r="H143" s="170">
        <v>10</v>
      </c>
      <c r="I143" s="171"/>
      <c r="L143" s="167"/>
      <c r="M143" s="172"/>
      <c r="T143" s="173"/>
      <c r="AT143" s="168" t="s">
        <v>154</v>
      </c>
      <c r="AU143" s="168" t="s">
        <v>81</v>
      </c>
      <c r="AV143" s="13" t="s">
        <v>83</v>
      </c>
      <c r="AW143" s="13" t="s">
        <v>35</v>
      </c>
      <c r="AX143" s="13" t="s">
        <v>81</v>
      </c>
      <c r="AY143" s="168" t="s">
        <v>139</v>
      </c>
    </row>
    <row r="144" spans="2:65" s="12" customFormat="1">
      <c r="B144" s="160"/>
      <c r="D144" s="161" t="s">
        <v>154</v>
      </c>
      <c r="E144" s="162" t="s">
        <v>3</v>
      </c>
      <c r="F144" s="163" t="s">
        <v>418</v>
      </c>
      <c r="H144" s="162" t="s">
        <v>3</v>
      </c>
      <c r="I144" s="164"/>
      <c r="L144" s="160"/>
      <c r="M144" s="165"/>
      <c r="T144" s="166"/>
      <c r="AT144" s="162" t="s">
        <v>154</v>
      </c>
      <c r="AU144" s="162" t="s">
        <v>81</v>
      </c>
      <c r="AV144" s="12" t="s">
        <v>81</v>
      </c>
      <c r="AW144" s="12" t="s">
        <v>35</v>
      </c>
      <c r="AX144" s="12" t="s">
        <v>74</v>
      </c>
      <c r="AY144" s="162" t="s">
        <v>139</v>
      </c>
    </row>
    <row r="145" spans="2:65" s="1" customFormat="1" ht="16.5" customHeight="1">
      <c r="B145" s="132"/>
      <c r="C145" s="133" t="s">
        <v>265</v>
      </c>
      <c r="D145" s="133" t="s">
        <v>142</v>
      </c>
      <c r="E145" s="134" t="s">
        <v>434</v>
      </c>
      <c r="F145" s="135" t="s">
        <v>435</v>
      </c>
      <c r="G145" s="136" t="s">
        <v>169</v>
      </c>
      <c r="H145" s="137">
        <v>53</v>
      </c>
      <c r="I145" s="138"/>
      <c r="J145" s="139">
        <f>ROUND(I145*H145,2)</f>
        <v>0</v>
      </c>
      <c r="K145" s="135" t="s">
        <v>3</v>
      </c>
      <c r="L145" s="33"/>
      <c r="M145" s="140" t="s">
        <v>3</v>
      </c>
      <c r="N145" s="141" t="s">
        <v>45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159</v>
      </c>
      <c r="AT145" s="144" t="s">
        <v>142</v>
      </c>
      <c r="AU145" s="144" t="s">
        <v>81</v>
      </c>
      <c r="AY145" s="18" t="s">
        <v>139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8" t="s">
        <v>81</v>
      </c>
      <c r="BK145" s="145">
        <f>ROUND(I145*H145,2)</f>
        <v>0</v>
      </c>
      <c r="BL145" s="18" t="s">
        <v>159</v>
      </c>
      <c r="BM145" s="144" t="s">
        <v>436</v>
      </c>
    </row>
    <row r="146" spans="2:65" s="13" customFormat="1">
      <c r="B146" s="167"/>
      <c r="D146" s="161" t="s">
        <v>154</v>
      </c>
      <c r="E146" s="168" t="s">
        <v>3</v>
      </c>
      <c r="F146" s="169" t="s">
        <v>437</v>
      </c>
      <c r="H146" s="170">
        <v>53</v>
      </c>
      <c r="I146" s="171"/>
      <c r="L146" s="167"/>
      <c r="M146" s="172"/>
      <c r="T146" s="173"/>
      <c r="AT146" s="168" t="s">
        <v>154</v>
      </c>
      <c r="AU146" s="168" t="s">
        <v>81</v>
      </c>
      <c r="AV146" s="13" t="s">
        <v>83</v>
      </c>
      <c r="AW146" s="13" t="s">
        <v>35</v>
      </c>
      <c r="AX146" s="13" t="s">
        <v>81</v>
      </c>
      <c r="AY146" s="168" t="s">
        <v>139</v>
      </c>
    </row>
    <row r="147" spans="2:65" s="12" customFormat="1">
      <c r="B147" s="160"/>
      <c r="D147" s="161" t="s">
        <v>154</v>
      </c>
      <c r="E147" s="162" t="s">
        <v>3</v>
      </c>
      <c r="F147" s="163" t="s">
        <v>418</v>
      </c>
      <c r="H147" s="162" t="s">
        <v>3</v>
      </c>
      <c r="I147" s="164"/>
      <c r="L147" s="160"/>
      <c r="M147" s="165"/>
      <c r="T147" s="166"/>
      <c r="AT147" s="162" t="s">
        <v>154</v>
      </c>
      <c r="AU147" s="162" t="s">
        <v>81</v>
      </c>
      <c r="AV147" s="12" t="s">
        <v>81</v>
      </c>
      <c r="AW147" s="12" t="s">
        <v>35</v>
      </c>
      <c r="AX147" s="12" t="s">
        <v>74</v>
      </c>
      <c r="AY147" s="162" t="s">
        <v>139</v>
      </c>
    </row>
    <row r="148" spans="2:65" s="1" customFormat="1" ht="16.5" customHeight="1">
      <c r="B148" s="132"/>
      <c r="C148" s="133" t="s">
        <v>272</v>
      </c>
      <c r="D148" s="133" t="s">
        <v>142</v>
      </c>
      <c r="E148" s="134" t="s">
        <v>438</v>
      </c>
      <c r="F148" s="135" t="s">
        <v>439</v>
      </c>
      <c r="G148" s="136" t="s">
        <v>169</v>
      </c>
      <c r="H148" s="137">
        <v>10</v>
      </c>
      <c r="I148" s="138"/>
      <c r="J148" s="139">
        <f>ROUND(I148*H148,2)</f>
        <v>0</v>
      </c>
      <c r="K148" s="135" t="s">
        <v>3</v>
      </c>
      <c r="L148" s="33"/>
      <c r="M148" s="140" t="s">
        <v>3</v>
      </c>
      <c r="N148" s="141" t="s">
        <v>45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159</v>
      </c>
      <c r="AT148" s="144" t="s">
        <v>142</v>
      </c>
      <c r="AU148" s="144" t="s">
        <v>81</v>
      </c>
      <c r="AY148" s="18" t="s">
        <v>139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8" t="s">
        <v>81</v>
      </c>
      <c r="BK148" s="145">
        <f>ROUND(I148*H148,2)</f>
        <v>0</v>
      </c>
      <c r="BL148" s="18" t="s">
        <v>159</v>
      </c>
      <c r="BM148" s="144" t="s">
        <v>440</v>
      </c>
    </row>
    <row r="149" spans="2:65" s="13" customFormat="1">
      <c r="B149" s="167"/>
      <c r="D149" s="161" t="s">
        <v>154</v>
      </c>
      <c r="E149" s="168" t="s">
        <v>3</v>
      </c>
      <c r="F149" s="169" t="s">
        <v>433</v>
      </c>
      <c r="H149" s="170">
        <v>10</v>
      </c>
      <c r="I149" s="171"/>
      <c r="L149" s="167"/>
      <c r="M149" s="172"/>
      <c r="T149" s="173"/>
      <c r="AT149" s="168" t="s">
        <v>154</v>
      </c>
      <c r="AU149" s="168" t="s">
        <v>81</v>
      </c>
      <c r="AV149" s="13" t="s">
        <v>83</v>
      </c>
      <c r="AW149" s="13" t="s">
        <v>35</v>
      </c>
      <c r="AX149" s="13" t="s">
        <v>81</v>
      </c>
      <c r="AY149" s="168" t="s">
        <v>139</v>
      </c>
    </row>
    <row r="150" spans="2:65" s="12" customFormat="1">
      <c r="B150" s="160"/>
      <c r="D150" s="161" t="s">
        <v>154</v>
      </c>
      <c r="E150" s="162" t="s">
        <v>3</v>
      </c>
      <c r="F150" s="163" t="s">
        <v>418</v>
      </c>
      <c r="H150" s="162" t="s">
        <v>3</v>
      </c>
      <c r="I150" s="164"/>
      <c r="L150" s="160"/>
      <c r="M150" s="165"/>
      <c r="T150" s="166"/>
      <c r="AT150" s="162" t="s">
        <v>154</v>
      </c>
      <c r="AU150" s="162" t="s">
        <v>81</v>
      </c>
      <c r="AV150" s="12" t="s">
        <v>81</v>
      </c>
      <c r="AW150" s="12" t="s">
        <v>35</v>
      </c>
      <c r="AX150" s="12" t="s">
        <v>74</v>
      </c>
      <c r="AY150" s="162" t="s">
        <v>139</v>
      </c>
    </row>
    <row r="151" spans="2:65" s="1" customFormat="1" ht="16.5" customHeight="1">
      <c r="B151" s="132"/>
      <c r="C151" s="133" t="s">
        <v>278</v>
      </c>
      <c r="D151" s="133" t="s">
        <v>142</v>
      </c>
      <c r="E151" s="134" t="s">
        <v>441</v>
      </c>
      <c r="F151" s="135" t="s">
        <v>442</v>
      </c>
      <c r="G151" s="136" t="s">
        <v>169</v>
      </c>
      <c r="H151" s="137">
        <v>25</v>
      </c>
      <c r="I151" s="138"/>
      <c r="J151" s="139">
        <f>ROUND(I151*H151,2)</f>
        <v>0</v>
      </c>
      <c r="K151" s="135" t="s">
        <v>3</v>
      </c>
      <c r="L151" s="33"/>
      <c r="M151" s="140" t="s">
        <v>3</v>
      </c>
      <c r="N151" s="141" t="s">
        <v>45</v>
      </c>
      <c r="P151" s="142">
        <f>O151*H151</f>
        <v>0</v>
      </c>
      <c r="Q151" s="142">
        <v>0</v>
      </c>
      <c r="R151" s="142">
        <f>Q151*H151</f>
        <v>0</v>
      </c>
      <c r="S151" s="142">
        <v>0</v>
      </c>
      <c r="T151" s="143">
        <f>S151*H151</f>
        <v>0</v>
      </c>
      <c r="AR151" s="144" t="s">
        <v>159</v>
      </c>
      <c r="AT151" s="144" t="s">
        <v>142</v>
      </c>
      <c r="AU151" s="144" t="s">
        <v>81</v>
      </c>
      <c r="AY151" s="18" t="s">
        <v>139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8" t="s">
        <v>81</v>
      </c>
      <c r="BK151" s="145">
        <f>ROUND(I151*H151,2)</f>
        <v>0</v>
      </c>
      <c r="BL151" s="18" t="s">
        <v>159</v>
      </c>
      <c r="BM151" s="144" t="s">
        <v>443</v>
      </c>
    </row>
    <row r="152" spans="2:65" s="13" customFormat="1">
      <c r="B152" s="167"/>
      <c r="D152" s="161" t="s">
        <v>154</v>
      </c>
      <c r="E152" s="168" t="s">
        <v>3</v>
      </c>
      <c r="F152" s="169" t="s">
        <v>444</v>
      </c>
      <c r="H152" s="170">
        <v>25</v>
      </c>
      <c r="I152" s="171"/>
      <c r="L152" s="167"/>
      <c r="M152" s="172"/>
      <c r="T152" s="173"/>
      <c r="AT152" s="168" t="s">
        <v>154</v>
      </c>
      <c r="AU152" s="168" t="s">
        <v>81</v>
      </c>
      <c r="AV152" s="13" t="s">
        <v>83</v>
      </c>
      <c r="AW152" s="13" t="s">
        <v>35</v>
      </c>
      <c r="AX152" s="13" t="s">
        <v>81</v>
      </c>
      <c r="AY152" s="168" t="s">
        <v>139</v>
      </c>
    </row>
    <row r="153" spans="2:65" s="12" customFormat="1">
      <c r="B153" s="160"/>
      <c r="D153" s="161" t="s">
        <v>154</v>
      </c>
      <c r="E153" s="162" t="s">
        <v>3</v>
      </c>
      <c r="F153" s="163" t="s">
        <v>418</v>
      </c>
      <c r="H153" s="162" t="s">
        <v>3</v>
      </c>
      <c r="I153" s="164"/>
      <c r="L153" s="160"/>
      <c r="M153" s="165"/>
      <c r="T153" s="166"/>
      <c r="AT153" s="162" t="s">
        <v>154</v>
      </c>
      <c r="AU153" s="162" t="s">
        <v>81</v>
      </c>
      <c r="AV153" s="12" t="s">
        <v>81</v>
      </c>
      <c r="AW153" s="12" t="s">
        <v>35</v>
      </c>
      <c r="AX153" s="12" t="s">
        <v>74</v>
      </c>
      <c r="AY153" s="162" t="s">
        <v>139</v>
      </c>
    </row>
    <row r="154" spans="2:65" s="1" customFormat="1" ht="16.5" customHeight="1">
      <c r="B154" s="132"/>
      <c r="C154" s="133" t="s">
        <v>283</v>
      </c>
      <c r="D154" s="133" t="s">
        <v>142</v>
      </c>
      <c r="E154" s="134" t="s">
        <v>445</v>
      </c>
      <c r="F154" s="135" t="s">
        <v>446</v>
      </c>
      <c r="G154" s="136" t="s">
        <v>169</v>
      </c>
      <c r="H154" s="137">
        <v>18</v>
      </c>
      <c r="I154" s="138"/>
      <c r="J154" s="139">
        <f>ROUND(I154*H154,2)</f>
        <v>0</v>
      </c>
      <c r="K154" s="135" t="s">
        <v>3</v>
      </c>
      <c r="L154" s="33"/>
      <c r="M154" s="140" t="s">
        <v>3</v>
      </c>
      <c r="N154" s="141" t="s">
        <v>45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159</v>
      </c>
      <c r="AT154" s="144" t="s">
        <v>142</v>
      </c>
      <c r="AU154" s="144" t="s">
        <v>81</v>
      </c>
      <c r="AY154" s="18" t="s">
        <v>139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8" t="s">
        <v>81</v>
      </c>
      <c r="BK154" s="145">
        <f>ROUND(I154*H154,2)</f>
        <v>0</v>
      </c>
      <c r="BL154" s="18" t="s">
        <v>159</v>
      </c>
      <c r="BM154" s="144" t="s">
        <v>447</v>
      </c>
    </row>
    <row r="155" spans="2:65" s="13" customFormat="1">
      <c r="B155" s="167"/>
      <c r="D155" s="161" t="s">
        <v>154</v>
      </c>
      <c r="E155" s="168" t="s">
        <v>3</v>
      </c>
      <c r="F155" s="169" t="s">
        <v>426</v>
      </c>
      <c r="H155" s="170">
        <v>18</v>
      </c>
      <c r="I155" s="171"/>
      <c r="L155" s="167"/>
      <c r="M155" s="172"/>
      <c r="T155" s="173"/>
      <c r="AT155" s="168" t="s">
        <v>154</v>
      </c>
      <c r="AU155" s="168" t="s">
        <v>81</v>
      </c>
      <c r="AV155" s="13" t="s">
        <v>83</v>
      </c>
      <c r="AW155" s="13" t="s">
        <v>35</v>
      </c>
      <c r="AX155" s="13" t="s">
        <v>81</v>
      </c>
      <c r="AY155" s="168" t="s">
        <v>139</v>
      </c>
    </row>
    <row r="156" spans="2:65" s="12" customFormat="1">
      <c r="B156" s="160"/>
      <c r="D156" s="161" t="s">
        <v>154</v>
      </c>
      <c r="E156" s="162" t="s">
        <v>3</v>
      </c>
      <c r="F156" s="163" t="s">
        <v>418</v>
      </c>
      <c r="H156" s="162" t="s">
        <v>3</v>
      </c>
      <c r="I156" s="164"/>
      <c r="L156" s="160"/>
      <c r="M156" s="165"/>
      <c r="T156" s="166"/>
      <c r="AT156" s="162" t="s">
        <v>154</v>
      </c>
      <c r="AU156" s="162" t="s">
        <v>81</v>
      </c>
      <c r="AV156" s="12" t="s">
        <v>81</v>
      </c>
      <c r="AW156" s="12" t="s">
        <v>35</v>
      </c>
      <c r="AX156" s="12" t="s">
        <v>74</v>
      </c>
      <c r="AY156" s="162" t="s">
        <v>139</v>
      </c>
    </row>
    <row r="157" spans="2:65" s="1" customFormat="1" ht="16.5" customHeight="1">
      <c r="B157" s="132"/>
      <c r="C157" s="133" t="s">
        <v>296</v>
      </c>
      <c r="D157" s="133" t="s">
        <v>142</v>
      </c>
      <c r="E157" s="134" t="s">
        <v>448</v>
      </c>
      <c r="F157" s="135" t="s">
        <v>449</v>
      </c>
      <c r="G157" s="136" t="s">
        <v>169</v>
      </c>
      <c r="H157" s="137">
        <v>10</v>
      </c>
      <c r="I157" s="138"/>
      <c r="J157" s="139">
        <f>ROUND(I157*H157,2)</f>
        <v>0</v>
      </c>
      <c r="K157" s="135" t="s">
        <v>3</v>
      </c>
      <c r="L157" s="33"/>
      <c r="M157" s="140" t="s">
        <v>3</v>
      </c>
      <c r="N157" s="141" t="s">
        <v>45</v>
      </c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AR157" s="144" t="s">
        <v>159</v>
      </c>
      <c r="AT157" s="144" t="s">
        <v>142</v>
      </c>
      <c r="AU157" s="144" t="s">
        <v>81</v>
      </c>
      <c r="AY157" s="18" t="s">
        <v>139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8" t="s">
        <v>81</v>
      </c>
      <c r="BK157" s="145">
        <f>ROUND(I157*H157,2)</f>
        <v>0</v>
      </c>
      <c r="BL157" s="18" t="s">
        <v>159</v>
      </c>
      <c r="BM157" s="144" t="s">
        <v>450</v>
      </c>
    </row>
    <row r="158" spans="2:65" s="13" customFormat="1">
      <c r="B158" s="167"/>
      <c r="D158" s="161" t="s">
        <v>154</v>
      </c>
      <c r="E158" s="168" t="s">
        <v>3</v>
      </c>
      <c r="F158" s="169" t="s">
        <v>433</v>
      </c>
      <c r="H158" s="170">
        <v>10</v>
      </c>
      <c r="I158" s="171"/>
      <c r="L158" s="167"/>
      <c r="M158" s="172"/>
      <c r="T158" s="173"/>
      <c r="AT158" s="168" t="s">
        <v>154</v>
      </c>
      <c r="AU158" s="168" t="s">
        <v>81</v>
      </c>
      <c r="AV158" s="13" t="s">
        <v>83</v>
      </c>
      <c r="AW158" s="13" t="s">
        <v>35</v>
      </c>
      <c r="AX158" s="13" t="s">
        <v>81</v>
      </c>
      <c r="AY158" s="168" t="s">
        <v>139</v>
      </c>
    </row>
    <row r="159" spans="2:65" s="12" customFormat="1">
      <c r="B159" s="160"/>
      <c r="D159" s="161" t="s">
        <v>154</v>
      </c>
      <c r="E159" s="162" t="s">
        <v>3</v>
      </c>
      <c r="F159" s="163" t="s">
        <v>418</v>
      </c>
      <c r="H159" s="162" t="s">
        <v>3</v>
      </c>
      <c r="I159" s="164"/>
      <c r="L159" s="160"/>
      <c r="M159" s="165"/>
      <c r="T159" s="166"/>
      <c r="AT159" s="162" t="s">
        <v>154</v>
      </c>
      <c r="AU159" s="162" t="s">
        <v>81</v>
      </c>
      <c r="AV159" s="12" t="s">
        <v>81</v>
      </c>
      <c r="AW159" s="12" t="s">
        <v>35</v>
      </c>
      <c r="AX159" s="12" t="s">
        <v>74</v>
      </c>
      <c r="AY159" s="162" t="s">
        <v>139</v>
      </c>
    </row>
    <row r="160" spans="2:65" s="1" customFormat="1" ht="16.5" customHeight="1">
      <c r="B160" s="132"/>
      <c r="C160" s="133" t="s">
        <v>307</v>
      </c>
      <c r="D160" s="133" t="s">
        <v>142</v>
      </c>
      <c r="E160" s="134" t="s">
        <v>451</v>
      </c>
      <c r="F160" s="135" t="s">
        <v>452</v>
      </c>
      <c r="G160" s="136" t="s">
        <v>327</v>
      </c>
      <c r="H160" s="137">
        <v>1</v>
      </c>
      <c r="I160" s="138"/>
      <c r="J160" s="139">
        <f>ROUND(I160*H160,2)</f>
        <v>0</v>
      </c>
      <c r="K160" s="135" t="s">
        <v>3</v>
      </c>
      <c r="L160" s="33"/>
      <c r="M160" s="140" t="s">
        <v>3</v>
      </c>
      <c r="N160" s="141" t="s">
        <v>45</v>
      </c>
      <c r="P160" s="142">
        <f>O160*H160</f>
        <v>0</v>
      </c>
      <c r="Q160" s="142">
        <v>0</v>
      </c>
      <c r="R160" s="142">
        <f>Q160*H160</f>
        <v>0</v>
      </c>
      <c r="S160" s="142">
        <v>0</v>
      </c>
      <c r="T160" s="143">
        <f>S160*H160</f>
        <v>0</v>
      </c>
      <c r="AR160" s="144" t="s">
        <v>159</v>
      </c>
      <c r="AT160" s="144" t="s">
        <v>142</v>
      </c>
      <c r="AU160" s="144" t="s">
        <v>81</v>
      </c>
      <c r="AY160" s="18" t="s">
        <v>139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8" t="s">
        <v>81</v>
      </c>
      <c r="BK160" s="145">
        <f>ROUND(I160*H160,2)</f>
        <v>0</v>
      </c>
      <c r="BL160" s="18" t="s">
        <v>159</v>
      </c>
      <c r="BM160" s="144" t="s">
        <v>453</v>
      </c>
    </row>
    <row r="161" spans="2:65" s="1" customFormat="1" ht="201.6">
      <c r="B161" s="33"/>
      <c r="D161" s="161" t="s">
        <v>363</v>
      </c>
      <c r="F161" s="178" t="s">
        <v>454</v>
      </c>
      <c r="I161" s="148"/>
      <c r="L161" s="33"/>
      <c r="M161" s="149"/>
      <c r="T161" s="54"/>
      <c r="AT161" s="18" t="s">
        <v>363</v>
      </c>
      <c r="AU161" s="18" t="s">
        <v>81</v>
      </c>
    </row>
    <row r="162" spans="2:65" s="13" customFormat="1">
      <c r="B162" s="167"/>
      <c r="D162" s="161" t="s">
        <v>154</v>
      </c>
      <c r="E162" s="168" t="s">
        <v>3</v>
      </c>
      <c r="F162" s="169" t="s">
        <v>81</v>
      </c>
      <c r="H162" s="170">
        <v>1</v>
      </c>
      <c r="I162" s="171"/>
      <c r="L162" s="167"/>
      <c r="M162" s="172"/>
      <c r="T162" s="173"/>
      <c r="AT162" s="168" t="s">
        <v>154</v>
      </c>
      <c r="AU162" s="168" t="s">
        <v>81</v>
      </c>
      <c r="AV162" s="13" t="s">
        <v>83</v>
      </c>
      <c r="AW162" s="13" t="s">
        <v>35</v>
      </c>
      <c r="AX162" s="13" t="s">
        <v>81</v>
      </c>
      <c r="AY162" s="168" t="s">
        <v>139</v>
      </c>
    </row>
    <row r="163" spans="2:65" s="1" customFormat="1" ht="16.5" customHeight="1">
      <c r="B163" s="132"/>
      <c r="C163" s="133" t="s">
        <v>311</v>
      </c>
      <c r="D163" s="133" t="s">
        <v>142</v>
      </c>
      <c r="E163" s="134" t="s">
        <v>455</v>
      </c>
      <c r="F163" s="135" t="s">
        <v>404</v>
      </c>
      <c r="G163" s="136" t="s">
        <v>327</v>
      </c>
      <c r="H163" s="137">
        <v>1</v>
      </c>
      <c r="I163" s="138"/>
      <c r="J163" s="139">
        <f>ROUND(I163*H163,2)</f>
        <v>0</v>
      </c>
      <c r="K163" s="135" t="s">
        <v>3</v>
      </c>
      <c r="L163" s="33"/>
      <c r="M163" s="140" t="s">
        <v>3</v>
      </c>
      <c r="N163" s="141" t="s">
        <v>45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159</v>
      </c>
      <c r="AT163" s="144" t="s">
        <v>142</v>
      </c>
      <c r="AU163" s="144" t="s">
        <v>81</v>
      </c>
      <c r="AY163" s="18" t="s">
        <v>139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8" t="s">
        <v>81</v>
      </c>
      <c r="BK163" s="145">
        <f>ROUND(I163*H163,2)</f>
        <v>0</v>
      </c>
      <c r="BL163" s="18" t="s">
        <v>159</v>
      </c>
      <c r="BM163" s="144" t="s">
        <v>456</v>
      </c>
    </row>
    <row r="164" spans="2:65" s="13" customFormat="1">
      <c r="B164" s="167"/>
      <c r="D164" s="161" t="s">
        <v>154</v>
      </c>
      <c r="E164" s="168" t="s">
        <v>3</v>
      </c>
      <c r="F164" s="169" t="s">
        <v>81</v>
      </c>
      <c r="H164" s="170">
        <v>1</v>
      </c>
      <c r="I164" s="171"/>
      <c r="L164" s="167"/>
      <c r="M164" s="172"/>
      <c r="T164" s="173"/>
      <c r="AT164" s="168" t="s">
        <v>154</v>
      </c>
      <c r="AU164" s="168" t="s">
        <v>81</v>
      </c>
      <c r="AV164" s="13" t="s">
        <v>83</v>
      </c>
      <c r="AW164" s="13" t="s">
        <v>35</v>
      </c>
      <c r="AX164" s="13" t="s">
        <v>81</v>
      </c>
      <c r="AY164" s="168" t="s">
        <v>139</v>
      </c>
    </row>
    <row r="165" spans="2:65" s="12" customFormat="1">
      <c r="B165" s="160"/>
      <c r="D165" s="161" t="s">
        <v>154</v>
      </c>
      <c r="E165" s="162" t="s">
        <v>3</v>
      </c>
      <c r="F165" s="163" t="s">
        <v>405</v>
      </c>
      <c r="H165" s="162" t="s">
        <v>3</v>
      </c>
      <c r="I165" s="164"/>
      <c r="L165" s="160"/>
      <c r="M165" s="165"/>
      <c r="T165" s="166"/>
      <c r="AT165" s="162" t="s">
        <v>154</v>
      </c>
      <c r="AU165" s="162" t="s">
        <v>81</v>
      </c>
      <c r="AV165" s="12" t="s">
        <v>81</v>
      </c>
      <c r="AW165" s="12" t="s">
        <v>35</v>
      </c>
      <c r="AX165" s="12" t="s">
        <v>74</v>
      </c>
      <c r="AY165" s="162" t="s">
        <v>139</v>
      </c>
    </row>
    <row r="166" spans="2:65" s="12" customFormat="1" ht="20.399999999999999">
      <c r="B166" s="160"/>
      <c r="D166" s="161" t="s">
        <v>154</v>
      </c>
      <c r="E166" s="162" t="s">
        <v>3</v>
      </c>
      <c r="F166" s="163" t="s">
        <v>406</v>
      </c>
      <c r="H166" s="162" t="s">
        <v>3</v>
      </c>
      <c r="I166" s="164"/>
      <c r="L166" s="160"/>
      <c r="M166" s="165"/>
      <c r="T166" s="166"/>
      <c r="AT166" s="162" t="s">
        <v>154</v>
      </c>
      <c r="AU166" s="162" t="s">
        <v>81</v>
      </c>
      <c r="AV166" s="12" t="s">
        <v>81</v>
      </c>
      <c r="AW166" s="12" t="s">
        <v>35</v>
      </c>
      <c r="AX166" s="12" t="s">
        <v>74</v>
      </c>
      <c r="AY166" s="162" t="s">
        <v>139</v>
      </c>
    </row>
    <row r="167" spans="2:65" s="12" customFormat="1">
      <c r="B167" s="160"/>
      <c r="D167" s="161" t="s">
        <v>154</v>
      </c>
      <c r="E167" s="162" t="s">
        <v>3</v>
      </c>
      <c r="F167" s="163" t="s">
        <v>407</v>
      </c>
      <c r="H167" s="162" t="s">
        <v>3</v>
      </c>
      <c r="I167" s="164"/>
      <c r="L167" s="160"/>
      <c r="M167" s="165"/>
      <c r="T167" s="166"/>
      <c r="AT167" s="162" t="s">
        <v>154</v>
      </c>
      <c r="AU167" s="162" t="s">
        <v>81</v>
      </c>
      <c r="AV167" s="12" t="s">
        <v>81</v>
      </c>
      <c r="AW167" s="12" t="s">
        <v>35</v>
      </c>
      <c r="AX167" s="12" t="s">
        <v>74</v>
      </c>
      <c r="AY167" s="162" t="s">
        <v>139</v>
      </c>
    </row>
    <row r="168" spans="2:65" s="12" customFormat="1">
      <c r="B168" s="160"/>
      <c r="D168" s="161" t="s">
        <v>154</v>
      </c>
      <c r="E168" s="162" t="s">
        <v>3</v>
      </c>
      <c r="F168" s="163" t="s">
        <v>408</v>
      </c>
      <c r="H168" s="162" t="s">
        <v>3</v>
      </c>
      <c r="I168" s="164"/>
      <c r="L168" s="160"/>
      <c r="M168" s="165"/>
      <c r="T168" s="166"/>
      <c r="AT168" s="162" t="s">
        <v>154</v>
      </c>
      <c r="AU168" s="162" t="s">
        <v>81</v>
      </c>
      <c r="AV168" s="12" t="s">
        <v>81</v>
      </c>
      <c r="AW168" s="12" t="s">
        <v>35</v>
      </c>
      <c r="AX168" s="12" t="s">
        <v>74</v>
      </c>
      <c r="AY168" s="162" t="s">
        <v>139</v>
      </c>
    </row>
    <row r="169" spans="2:65" s="12" customFormat="1">
      <c r="B169" s="160"/>
      <c r="D169" s="161" t="s">
        <v>154</v>
      </c>
      <c r="E169" s="162" t="s">
        <v>3</v>
      </c>
      <c r="F169" s="163" t="s">
        <v>409</v>
      </c>
      <c r="H169" s="162" t="s">
        <v>3</v>
      </c>
      <c r="I169" s="164"/>
      <c r="L169" s="160"/>
      <c r="M169" s="165"/>
      <c r="T169" s="166"/>
      <c r="AT169" s="162" t="s">
        <v>154</v>
      </c>
      <c r="AU169" s="162" t="s">
        <v>81</v>
      </c>
      <c r="AV169" s="12" t="s">
        <v>81</v>
      </c>
      <c r="AW169" s="12" t="s">
        <v>35</v>
      </c>
      <c r="AX169" s="12" t="s">
        <v>74</v>
      </c>
      <c r="AY169" s="162" t="s">
        <v>139</v>
      </c>
    </row>
    <row r="170" spans="2:65" s="1" customFormat="1" ht="24.15" customHeight="1">
      <c r="B170" s="132"/>
      <c r="C170" s="133" t="s">
        <v>324</v>
      </c>
      <c r="D170" s="133" t="s">
        <v>142</v>
      </c>
      <c r="E170" s="134" t="s">
        <v>457</v>
      </c>
      <c r="F170" s="135" t="s">
        <v>458</v>
      </c>
      <c r="G170" s="136" t="s">
        <v>327</v>
      </c>
      <c r="H170" s="137">
        <v>1</v>
      </c>
      <c r="I170" s="138"/>
      <c r="J170" s="139">
        <f>ROUND(I170*H170,2)</f>
        <v>0</v>
      </c>
      <c r="K170" s="135" t="s">
        <v>3</v>
      </c>
      <c r="L170" s="33"/>
      <c r="M170" s="140" t="s">
        <v>3</v>
      </c>
      <c r="N170" s="141" t="s">
        <v>45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159</v>
      </c>
      <c r="AT170" s="144" t="s">
        <v>142</v>
      </c>
      <c r="AU170" s="144" t="s">
        <v>81</v>
      </c>
      <c r="AY170" s="18" t="s">
        <v>139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8" t="s">
        <v>81</v>
      </c>
      <c r="BK170" s="145">
        <f>ROUND(I170*H170,2)</f>
        <v>0</v>
      </c>
      <c r="BL170" s="18" t="s">
        <v>159</v>
      </c>
      <c r="BM170" s="144" t="s">
        <v>459</v>
      </c>
    </row>
    <row r="171" spans="2:65" s="11" customFormat="1" ht="25.95" customHeight="1">
      <c r="B171" s="120"/>
      <c r="D171" s="121" t="s">
        <v>73</v>
      </c>
      <c r="E171" s="122" t="s">
        <v>460</v>
      </c>
      <c r="F171" s="122" t="s">
        <v>461</v>
      </c>
      <c r="I171" s="123"/>
      <c r="J171" s="124">
        <f>BK171</f>
        <v>0</v>
      </c>
      <c r="L171" s="120"/>
      <c r="M171" s="125"/>
      <c r="P171" s="126">
        <f>SUM(P172:P183)</f>
        <v>0</v>
      </c>
      <c r="R171" s="126">
        <f>SUM(R172:R183)</f>
        <v>0</v>
      </c>
      <c r="T171" s="127">
        <f>SUM(T172:T183)</f>
        <v>0</v>
      </c>
      <c r="AR171" s="121" t="s">
        <v>81</v>
      </c>
      <c r="AT171" s="128" t="s">
        <v>73</v>
      </c>
      <c r="AU171" s="128" t="s">
        <v>74</v>
      </c>
      <c r="AY171" s="121" t="s">
        <v>139</v>
      </c>
      <c r="BK171" s="129">
        <f>SUM(BK172:BK183)</f>
        <v>0</v>
      </c>
    </row>
    <row r="172" spans="2:65" s="1" customFormat="1" ht="16.5" customHeight="1">
      <c r="B172" s="132"/>
      <c r="C172" s="133" t="s">
        <v>332</v>
      </c>
      <c r="D172" s="133" t="s">
        <v>142</v>
      </c>
      <c r="E172" s="134" t="s">
        <v>462</v>
      </c>
      <c r="F172" s="135" t="s">
        <v>463</v>
      </c>
      <c r="G172" s="136" t="s">
        <v>327</v>
      </c>
      <c r="H172" s="137">
        <v>1</v>
      </c>
      <c r="I172" s="138"/>
      <c r="J172" s="139">
        <f>ROUND(I172*H172,2)</f>
        <v>0</v>
      </c>
      <c r="K172" s="135" t="s">
        <v>3</v>
      </c>
      <c r="L172" s="33"/>
      <c r="M172" s="140" t="s">
        <v>3</v>
      </c>
      <c r="N172" s="141" t="s">
        <v>45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159</v>
      </c>
      <c r="AT172" s="144" t="s">
        <v>142</v>
      </c>
      <c r="AU172" s="144" t="s">
        <v>81</v>
      </c>
      <c r="AY172" s="18" t="s">
        <v>139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8" t="s">
        <v>81</v>
      </c>
      <c r="BK172" s="145">
        <f>ROUND(I172*H172,2)</f>
        <v>0</v>
      </c>
      <c r="BL172" s="18" t="s">
        <v>159</v>
      </c>
      <c r="BM172" s="144" t="s">
        <v>464</v>
      </c>
    </row>
    <row r="173" spans="2:65" s="1" customFormat="1" ht="16.5" customHeight="1">
      <c r="B173" s="132"/>
      <c r="C173" s="133" t="s">
        <v>337</v>
      </c>
      <c r="D173" s="133" t="s">
        <v>142</v>
      </c>
      <c r="E173" s="134" t="s">
        <v>465</v>
      </c>
      <c r="F173" s="135" t="s">
        <v>466</v>
      </c>
      <c r="G173" s="136" t="s">
        <v>327</v>
      </c>
      <c r="H173" s="137">
        <v>1</v>
      </c>
      <c r="I173" s="138"/>
      <c r="J173" s="139">
        <f>ROUND(I173*H173,2)</f>
        <v>0</v>
      </c>
      <c r="K173" s="135" t="s">
        <v>3</v>
      </c>
      <c r="L173" s="33"/>
      <c r="M173" s="140" t="s">
        <v>3</v>
      </c>
      <c r="N173" s="141" t="s">
        <v>45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159</v>
      </c>
      <c r="AT173" s="144" t="s">
        <v>142</v>
      </c>
      <c r="AU173" s="144" t="s">
        <v>81</v>
      </c>
      <c r="AY173" s="18" t="s">
        <v>139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8" t="s">
        <v>81</v>
      </c>
      <c r="BK173" s="145">
        <f>ROUND(I173*H173,2)</f>
        <v>0</v>
      </c>
      <c r="BL173" s="18" t="s">
        <v>159</v>
      </c>
      <c r="BM173" s="144" t="s">
        <v>335</v>
      </c>
    </row>
    <row r="174" spans="2:65" s="1" customFormat="1" ht="16.5" customHeight="1">
      <c r="B174" s="132"/>
      <c r="C174" s="133" t="s">
        <v>341</v>
      </c>
      <c r="D174" s="133" t="s">
        <v>142</v>
      </c>
      <c r="E174" s="134" t="s">
        <v>467</v>
      </c>
      <c r="F174" s="135" t="s">
        <v>468</v>
      </c>
      <c r="G174" s="136" t="s">
        <v>327</v>
      </c>
      <c r="H174" s="137">
        <v>1</v>
      </c>
      <c r="I174" s="138"/>
      <c r="J174" s="139">
        <f>ROUND(I174*H174,2)</f>
        <v>0</v>
      </c>
      <c r="K174" s="135" t="s">
        <v>3</v>
      </c>
      <c r="L174" s="33"/>
      <c r="M174" s="140" t="s">
        <v>3</v>
      </c>
      <c r="N174" s="141" t="s">
        <v>45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159</v>
      </c>
      <c r="AT174" s="144" t="s">
        <v>142</v>
      </c>
      <c r="AU174" s="144" t="s">
        <v>81</v>
      </c>
      <c r="AY174" s="18" t="s">
        <v>139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8" t="s">
        <v>81</v>
      </c>
      <c r="BK174" s="145">
        <f>ROUND(I174*H174,2)</f>
        <v>0</v>
      </c>
      <c r="BL174" s="18" t="s">
        <v>159</v>
      </c>
      <c r="BM174" s="144" t="s">
        <v>469</v>
      </c>
    </row>
    <row r="175" spans="2:65" s="1" customFormat="1" ht="16.5" customHeight="1">
      <c r="B175" s="132"/>
      <c r="C175" s="133" t="s">
        <v>345</v>
      </c>
      <c r="D175" s="133" t="s">
        <v>142</v>
      </c>
      <c r="E175" s="134" t="s">
        <v>470</v>
      </c>
      <c r="F175" s="135" t="s">
        <v>471</v>
      </c>
      <c r="G175" s="136" t="s">
        <v>327</v>
      </c>
      <c r="H175" s="137">
        <v>1</v>
      </c>
      <c r="I175" s="138"/>
      <c r="J175" s="139">
        <f>ROUND(I175*H175,2)</f>
        <v>0</v>
      </c>
      <c r="K175" s="135" t="s">
        <v>3</v>
      </c>
      <c r="L175" s="33"/>
      <c r="M175" s="140" t="s">
        <v>3</v>
      </c>
      <c r="N175" s="141" t="s">
        <v>45</v>
      </c>
      <c r="P175" s="142">
        <f>O175*H175</f>
        <v>0</v>
      </c>
      <c r="Q175" s="142">
        <v>0</v>
      </c>
      <c r="R175" s="142">
        <f>Q175*H175</f>
        <v>0</v>
      </c>
      <c r="S175" s="142">
        <v>0</v>
      </c>
      <c r="T175" s="143">
        <f>S175*H175</f>
        <v>0</v>
      </c>
      <c r="AR175" s="144" t="s">
        <v>159</v>
      </c>
      <c r="AT175" s="144" t="s">
        <v>142</v>
      </c>
      <c r="AU175" s="144" t="s">
        <v>81</v>
      </c>
      <c r="AY175" s="18" t="s">
        <v>139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8" t="s">
        <v>81</v>
      </c>
      <c r="BK175" s="145">
        <f>ROUND(I175*H175,2)</f>
        <v>0</v>
      </c>
      <c r="BL175" s="18" t="s">
        <v>159</v>
      </c>
      <c r="BM175" s="144" t="s">
        <v>472</v>
      </c>
    </row>
    <row r="176" spans="2:65" s="1" customFormat="1" ht="16.5" customHeight="1">
      <c r="B176" s="132"/>
      <c r="C176" s="133" t="s">
        <v>473</v>
      </c>
      <c r="D176" s="133" t="s">
        <v>142</v>
      </c>
      <c r="E176" s="134" t="s">
        <v>474</v>
      </c>
      <c r="F176" s="135" t="s">
        <v>404</v>
      </c>
      <c r="G176" s="136" t="s">
        <v>327</v>
      </c>
      <c r="H176" s="137">
        <v>1</v>
      </c>
      <c r="I176" s="138"/>
      <c r="J176" s="139">
        <f>ROUND(I176*H176,2)</f>
        <v>0</v>
      </c>
      <c r="K176" s="135" t="s">
        <v>3</v>
      </c>
      <c r="L176" s="33"/>
      <c r="M176" s="140" t="s">
        <v>3</v>
      </c>
      <c r="N176" s="141" t="s">
        <v>45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159</v>
      </c>
      <c r="AT176" s="144" t="s">
        <v>142</v>
      </c>
      <c r="AU176" s="144" t="s">
        <v>81</v>
      </c>
      <c r="AY176" s="18" t="s">
        <v>139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8" t="s">
        <v>81</v>
      </c>
      <c r="BK176" s="145">
        <f>ROUND(I176*H176,2)</f>
        <v>0</v>
      </c>
      <c r="BL176" s="18" t="s">
        <v>159</v>
      </c>
      <c r="BM176" s="144" t="s">
        <v>475</v>
      </c>
    </row>
    <row r="177" spans="2:65" s="13" customFormat="1">
      <c r="B177" s="167"/>
      <c r="D177" s="161" t="s">
        <v>154</v>
      </c>
      <c r="E177" s="168" t="s">
        <v>3</v>
      </c>
      <c r="F177" s="169" t="s">
        <v>81</v>
      </c>
      <c r="H177" s="170">
        <v>1</v>
      </c>
      <c r="I177" s="171"/>
      <c r="L177" s="167"/>
      <c r="M177" s="172"/>
      <c r="T177" s="173"/>
      <c r="AT177" s="168" t="s">
        <v>154</v>
      </c>
      <c r="AU177" s="168" t="s">
        <v>81</v>
      </c>
      <c r="AV177" s="13" t="s">
        <v>83</v>
      </c>
      <c r="AW177" s="13" t="s">
        <v>35</v>
      </c>
      <c r="AX177" s="13" t="s">
        <v>81</v>
      </c>
      <c r="AY177" s="168" t="s">
        <v>139</v>
      </c>
    </row>
    <row r="178" spans="2:65" s="12" customFormat="1">
      <c r="B178" s="160"/>
      <c r="D178" s="161" t="s">
        <v>154</v>
      </c>
      <c r="E178" s="162" t="s">
        <v>3</v>
      </c>
      <c r="F178" s="163" t="s">
        <v>405</v>
      </c>
      <c r="H178" s="162" t="s">
        <v>3</v>
      </c>
      <c r="I178" s="164"/>
      <c r="L178" s="160"/>
      <c r="M178" s="165"/>
      <c r="T178" s="166"/>
      <c r="AT178" s="162" t="s">
        <v>154</v>
      </c>
      <c r="AU178" s="162" t="s">
        <v>81</v>
      </c>
      <c r="AV178" s="12" t="s">
        <v>81</v>
      </c>
      <c r="AW178" s="12" t="s">
        <v>35</v>
      </c>
      <c r="AX178" s="12" t="s">
        <v>74</v>
      </c>
      <c r="AY178" s="162" t="s">
        <v>139</v>
      </c>
    </row>
    <row r="179" spans="2:65" s="12" customFormat="1" ht="20.399999999999999">
      <c r="B179" s="160"/>
      <c r="D179" s="161" t="s">
        <v>154</v>
      </c>
      <c r="E179" s="162" t="s">
        <v>3</v>
      </c>
      <c r="F179" s="163" t="s">
        <v>406</v>
      </c>
      <c r="H179" s="162" t="s">
        <v>3</v>
      </c>
      <c r="I179" s="164"/>
      <c r="L179" s="160"/>
      <c r="M179" s="165"/>
      <c r="T179" s="166"/>
      <c r="AT179" s="162" t="s">
        <v>154</v>
      </c>
      <c r="AU179" s="162" t="s">
        <v>81</v>
      </c>
      <c r="AV179" s="12" t="s">
        <v>81</v>
      </c>
      <c r="AW179" s="12" t="s">
        <v>35</v>
      </c>
      <c r="AX179" s="12" t="s">
        <v>74</v>
      </c>
      <c r="AY179" s="162" t="s">
        <v>139</v>
      </c>
    </row>
    <row r="180" spans="2:65" s="12" customFormat="1">
      <c r="B180" s="160"/>
      <c r="D180" s="161" t="s">
        <v>154</v>
      </c>
      <c r="E180" s="162" t="s">
        <v>3</v>
      </c>
      <c r="F180" s="163" t="s">
        <v>407</v>
      </c>
      <c r="H180" s="162" t="s">
        <v>3</v>
      </c>
      <c r="I180" s="164"/>
      <c r="L180" s="160"/>
      <c r="M180" s="165"/>
      <c r="T180" s="166"/>
      <c r="AT180" s="162" t="s">
        <v>154</v>
      </c>
      <c r="AU180" s="162" t="s">
        <v>81</v>
      </c>
      <c r="AV180" s="12" t="s">
        <v>81</v>
      </c>
      <c r="AW180" s="12" t="s">
        <v>35</v>
      </c>
      <c r="AX180" s="12" t="s">
        <v>74</v>
      </c>
      <c r="AY180" s="162" t="s">
        <v>139</v>
      </c>
    </row>
    <row r="181" spans="2:65" s="12" customFormat="1">
      <c r="B181" s="160"/>
      <c r="D181" s="161" t="s">
        <v>154</v>
      </c>
      <c r="E181" s="162" t="s">
        <v>3</v>
      </c>
      <c r="F181" s="163" t="s">
        <v>408</v>
      </c>
      <c r="H181" s="162" t="s">
        <v>3</v>
      </c>
      <c r="I181" s="164"/>
      <c r="L181" s="160"/>
      <c r="M181" s="165"/>
      <c r="T181" s="166"/>
      <c r="AT181" s="162" t="s">
        <v>154</v>
      </c>
      <c r="AU181" s="162" t="s">
        <v>81</v>
      </c>
      <c r="AV181" s="12" t="s">
        <v>81</v>
      </c>
      <c r="AW181" s="12" t="s">
        <v>35</v>
      </c>
      <c r="AX181" s="12" t="s">
        <v>74</v>
      </c>
      <c r="AY181" s="162" t="s">
        <v>139</v>
      </c>
    </row>
    <row r="182" spans="2:65" s="12" customFormat="1">
      <c r="B182" s="160"/>
      <c r="D182" s="161" t="s">
        <v>154</v>
      </c>
      <c r="E182" s="162" t="s">
        <v>3</v>
      </c>
      <c r="F182" s="163" t="s">
        <v>409</v>
      </c>
      <c r="H182" s="162" t="s">
        <v>3</v>
      </c>
      <c r="I182" s="164"/>
      <c r="L182" s="160"/>
      <c r="M182" s="165"/>
      <c r="T182" s="166"/>
      <c r="AT182" s="162" t="s">
        <v>154</v>
      </c>
      <c r="AU182" s="162" t="s">
        <v>81</v>
      </c>
      <c r="AV182" s="12" t="s">
        <v>81</v>
      </c>
      <c r="AW182" s="12" t="s">
        <v>35</v>
      </c>
      <c r="AX182" s="12" t="s">
        <v>74</v>
      </c>
      <c r="AY182" s="162" t="s">
        <v>139</v>
      </c>
    </row>
    <row r="183" spans="2:65" s="1" customFormat="1" ht="21.75" customHeight="1">
      <c r="B183" s="132"/>
      <c r="C183" s="133" t="s">
        <v>416</v>
      </c>
      <c r="D183" s="133" t="s">
        <v>142</v>
      </c>
      <c r="E183" s="134" t="s">
        <v>476</v>
      </c>
      <c r="F183" s="135" t="s">
        <v>477</v>
      </c>
      <c r="G183" s="136" t="s">
        <v>327</v>
      </c>
      <c r="H183" s="137">
        <v>1</v>
      </c>
      <c r="I183" s="138"/>
      <c r="J183" s="139">
        <f>ROUND(I183*H183,2)</f>
        <v>0</v>
      </c>
      <c r="K183" s="135" t="s">
        <v>3</v>
      </c>
      <c r="L183" s="33"/>
      <c r="M183" s="140" t="s">
        <v>3</v>
      </c>
      <c r="N183" s="141" t="s">
        <v>45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159</v>
      </c>
      <c r="AT183" s="144" t="s">
        <v>142</v>
      </c>
      <c r="AU183" s="144" t="s">
        <v>81</v>
      </c>
      <c r="AY183" s="18" t="s">
        <v>139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8" t="s">
        <v>81</v>
      </c>
      <c r="BK183" s="145">
        <f>ROUND(I183*H183,2)</f>
        <v>0</v>
      </c>
      <c r="BL183" s="18" t="s">
        <v>159</v>
      </c>
      <c r="BM183" s="144" t="s">
        <v>478</v>
      </c>
    </row>
    <row r="184" spans="2:65" s="11" customFormat="1" ht="25.95" customHeight="1">
      <c r="B184" s="120"/>
      <c r="D184" s="121" t="s">
        <v>73</v>
      </c>
      <c r="E184" s="122" t="s">
        <v>479</v>
      </c>
      <c r="F184" s="122" t="s">
        <v>480</v>
      </c>
      <c r="I184" s="123"/>
      <c r="J184" s="124">
        <f>BK184</f>
        <v>0</v>
      </c>
      <c r="L184" s="120"/>
      <c r="M184" s="125"/>
      <c r="P184" s="126">
        <f>SUM(P185:P204)</f>
        <v>0</v>
      </c>
      <c r="R184" s="126">
        <f>SUM(R185:R204)</f>
        <v>0</v>
      </c>
      <c r="T184" s="127">
        <f>SUM(T185:T204)</f>
        <v>0</v>
      </c>
      <c r="AR184" s="121" t="s">
        <v>81</v>
      </c>
      <c r="AT184" s="128" t="s">
        <v>73</v>
      </c>
      <c r="AU184" s="128" t="s">
        <v>74</v>
      </c>
      <c r="AY184" s="121" t="s">
        <v>139</v>
      </c>
      <c r="BK184" s="129">
        <f>SUM(BK185:BK204)</f>
        <v>0</v>
      </c>
    </row>
    <row r="185" spans="2:65" s="1" customFormat="1" ht="21.75" customHeight="1">
      <c r="B185" s="132"/>
      <c r="C185" s="133" t="s">
        <v>481</v>
      </c>
      <c r="D185" s="133" t="s">
        <v>142</v>
      </c>
      <c r="E185" s="134" t="s">
        <v>482</v>
      </c>
      <c r="F185" s="135" t="s">
        <v>483</v>
      </c>
      <c r="G185" s="136" t="s">
        <v>367</v>
      </c>
      <c r="H185" s="137">
        <v>2</v>
      </c>
      <c r="I185" s="138"/>
      <c r="J185" s="139">
        <f>ROUND(I185*H185,2)</f>
        <v>0</v>
      </c>
      <c r="K185" s="135" t="s">
        <v>3</v>
      </c>
      <c r="L185" s="33"/>
      <c r="M185" s="140" t="s">
        <v>3</v>
      </c>
      <c r="N185" s="141" t="s">
        <v>45</v>
      </c>
      <c r="P185" s="142">
        <f>O185*H185</f>
        <v>0</v>
      </c>
      <c r="Q185" s="142">
        <v>0</v>
      </c>
      <c r="R185" s="142">
        <f>Q185*H185</f>
        <v>0</v>
      </c>
      <c r="S185" s="142">
        <v>0</v>
      </c>
      <c r="T185" s="143">
        <f>S185*H185</f>
        <v>0</v>
      </c>
      <c r="AR185" s="144" t="s">
        <v>159</v>
      </c>
      <c r="AT185" s="144" t="s">
        <v>142</v>
      </c>
      <c r="AU185" s="144" t="s">
        <v>81</v>
      </c>
      <c r="AY185" s="18" t="s">
        <v>139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8" t="s">
        <v>81</v>
      </c>
      <c r="BK185" s="145">
        <f>ROUND(I185*H185,2)</f>
        <v>0</v>
      </c>
      <c r="BL185" s="18" t="s">
        <v>159</v>
      </c>
      <c r="BM185" s="144" t="s">
        <v>484</v>
      </c>
    </row>
    <row r="186" spans="2:65" s="1" customFormat="1" ht="28.8">
      <c r="B186" s="33"/>
      <c r="D186" s="161" t="s">
        <v>363</v>
      </c>
      <c r="F186" s="178" t="s">
        <v>485</v>
      </c>
      <c r="I186" s="148"/>
      <c r="L186" s="33"/>
      <c r="M186" s="149"/>
      <c r="T186" s="54"/>
      <c r="AT186" s="18" t="s">
        <v>363</v>
      </c>
      <c r="AU186" s="18" t="s">
        <v>81</v>
      </c>
    </row>
    <row r="187" spans="2:65" s="1" customFormat="1" ht="16.5" customHeight="1">
      <c r="B187" s="132"/>
      <c r="C187" s="133" t="s">
        <v>421</v>
      </c>
      <c r="D187" s="133" t="s">
        <v>142</v>
      </c>
      <c r="E187" s="134" t="s">
        <v>486</v>
      </c>
      <c r="F187" s="135" t="s">
        <v>487</v>
      </c>
      <c r="G187" s="136" t="s">
        <v>327</v>
      </c>
      <c r="H187" s="137">
        <v>1</v>
      </c>
      <c r="I187" s="138"/>
      <c r="J187" s="139">
        <f>ROUND(I187*H187,2)</f>
        <v>0</v>
      </c>
      <c r="K187" s="135" t="s">
        <v>3</v>
      </c>
      <c r="L187" s="33"/>
      <c r="M187" s="140" t="s">
        <v>3</v>
      </c>
      <c r="N187" s="141" t="s">
        <v>45</v>
      </c>
      <c r="P187" s="142">
        <f>O187*H187</f>
        <v>0</v>
      </c>
      <c r="Q187" s="142">
        <v>0</v>
      </c>
      <c r="R187" s="142">
        <f>Q187*H187</f>
        <v>0</v>
      </c>
      <c r="S187" s="142">
        <v>0</v>
      </c>
      <c r="T187" s="143">
        <f>S187*H187</f>
        <v>0</v>
      </c>
      <c r="AR187" s="144" t="s">
        <v>159</v>
      </c>
      <c r="AT187" s="144" t="s">
        <v>142</v>
      </c>
      <c r="AU187" s="144" t="s">
        <v>81</v>
      </c>
      <c r="AY187" s="18" t="s">
        <v>139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8" t="s">
        <v>81</v>
      </c>
      <c r="BK187" s="145">
        <f>ROUND(I187*H187,2)</f>
        <v>0</v>
      </c>
      <c r="BL187" s="18" t="s">
        <v>159</v>
      </c>
      <c r="BM187" s="144" t="s">
        <v>488</v>
      </c>
    </row>
    <row r="188" spans="2:65" s="13" customFormat="1">
      <c r="B188" s="167"/>
      <c r="D188" s="161" t="s">
        <v>154</v>
      </c>
      <c r="E188" s="168" t="s">
        <v>3</v>
      </c>
      <c r="F188" s="169" t="s">
        <v>81</v>
      </c>
      <c r="H188" s="170">
        <v>1</v>
      </c>
      <c r="I188" s="171"/>
      <c r="L188" s="167"/>
      <c r="M188" s="172"/>
      <c r="T188" s="173"/>
      <c r="AT188" s="168" t="s">
        <v>154</v>
      </c>
      <c r="AU188" s="168" t="s">
        <v>81</v>
      </c>
      <c r="AV188" s="13" t="s">
        <v>83</v>
      </c>
      <c r="AW188" s="13" t="s">
        <v>35</v>
      </c>
      <c r="AX188" s="13" t="s">
        <v>81</v>
      </c>
      <c r="AY188" s="168" t="s">
        <v>139</v>
      </c>
    </row>
    <row r="189" spans="2:65" s="12" customFormat="1">
      <c r="B189" s="160"/>
      <c r="D189" s="161" t="s">
        <v>154</v>
      </c>
      <c r="E189" s="162" t="s">
        <v>3</v>
      </c>
      <c r="F189" s="163" t="s">
        <v>374</v>
      </c>
      <c r="H189" s="162" t="s">
        <v>3</v>
      </c>
      <c r="I189" s="164"/>
      <c r="L189" s="160"/>
      <c r="M189" s="165"/>
      <c r="T189" s="166"/>
      <c r="AT189" s="162" t="s">
        <v>154</v>
      </c>
      <c r="AU189" s="162" t="s">
        <v>81</v>
      </c>
      <c r="AV189" s="12" t="s">
        <v>81</v>
      </c>
      <c r="AW189" s="12" t="s">
        <v>35</v>
      </c>
      <c r="AX189" s="12" t="s">
        <v>74</v>
      </c>
      <c r="AY189" s="162" t="s">
        <v>139</v>
      </c>
    </row>
    <row r="190" spans="2:65" s="1" customFormat="1" ht="16.5" customHeight="1">
      <c r="B190" s="132"/>
      <c r="C190" s="133" t="s">
        <v>489</v>
      </c>
      <c r="D190" s="133" t="s">
        <v>142</v>
      </c>
      <c r="E190" s="134" t="s">
        <v>490</v>
      </c>
      <c r="F190" s="135" t="s">
        <v>491</v>
      </c>
      <c r="G190" s="136" t="s">
        <v>327</v>
      </c>
      <c r="H190" s="137">
        <v>1</v>
      </c>
      <c r="I190" s="138"/>
      <c r="J190" s="139">
        <f>ROUND(I190*H190,2)</f>
        <v>0</v>
      </c>
      <c r="K190" s="135" t="s">
        <v>3</v>
      </c>
      <c r="L190" s="33"/>
      <c r="M190" s="140" t="s">
        <v>3</v>
      </c>
      <c r="N190" s="141" t="s">
        <v>45</v>
      </c>
      <c r="P190" s="142">
        <f>O190*H190</f>
        <v>0</v>
      </c>
      <c r="Q190" s="142">
        <v>0</v>
      </c>
      <c r="R190" s="142">
        <f>Q190*H190</f>
        <v>0</v>
      </c>
      <c r="S190" s="142">
        <v>0</v>
      </c>
      <c r="T190" s="143">
        <f>S190*H190</f>
        <v>0</v>
      </c>
      <c r="AR190" s="144" t="s">
        <v>159</v>
      </c>
      <c r="AT190" s="144" t="s">
        <v>142</v>
      </c>
      <c r="AU190" s="144" t="s">
        <v>81</v>
      </c>
      <c r="AY190" s="18" t="s">
        <v>139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8" t="s">
        <v>81</v>
      </c>
      <c r="BK190" s="145">
        <f>ROUND(I190*H190,2)</f>
        <v>0</v>
      </c>
      <c r="BL190" s="18" t="s">
        <v>159</v>
      </c>
      <c r="BM190" s="144" t="s">
        <v>492</v>
      </c>
    </row>
    <row r="191" spans="2:65" s="1" customFormat="1" ht="76.8">
      <c r="B191" s="33"/>
      <c r="D191" s="161" t="s">
        <v>363</v>
      </c>
      <c r="F191" s="178" t="s">
        <v>493</v>
      </c>
      <c r="I191" s="148"/>
      <c r="L191" s="33"/>
      <c r="M191" s="149"/>
      <c r="T191" s="54"/>
      <c r="AT191" s="18" t="s">
        <v>363</v>
      </c>
      <c r="AU191" s="18" t="s">
        <v>81</v>
      </c>
    </row>
    <row r="192" spans="2:65" s="1" customFormat="1" ht="16.5" customHeight="1">
      <c r="B192" s="132"/>
      <c r="C192" s="133" t="s">
        <v>425</v>
      </c>
      <c r="D192" s="133" t="s">
        <v>142</v>
      </c>
      <c r="E192" s="134" t="s">
        <v>494</v>
      </c>
      <c r="F192" s="135" t="s">
        <v>495</v>
      </c>
      <c r="G192" s="136" t="s">
        <v>327</v>
      </c>
      <c r="H192" s="137">
        <v>1</v>
      </c>
      <c r="I192" s="138"/>
      <c r="J192" s="139">
        <f>ROUND(I192*H192,2)</f>
        <v>0</v>
      </c>
      <c r="K192" s="135" t="s">
        <v>3</v>
      </c>
      <c r="L192" s="33"/>
      <c r="M192" s="140" t="s">
        <v>3</v>
      </c>
      <c r="N192" s="141" t="s">
        <v>45</v>
      </c>
      <c r="P192" s="142">
        <f>O192*H192</f>
        <v>0</v>
      </c>
      <c r="Q192" s="142">
        <v>0</v>
      </c>
      <c r="R192" s="142">
        <f>Q192*H192</f>
        <v>0</v>
      </c>
      <c r="S192" s="142">
        <v>0</v>
      </c>
      <c r="T192" s="143">
        <f>S192*H192</f>
        <v>0</v>
      </c>
      <c r="AR192" s="144" t="s">
        <v>159</v>
      </c>
      <c r="AT192" s="144" t="s">
        <v>142</v>
      </c>
      <c r="AU192" s="144" t="s">
        <v>81</v>
      </c>
      <c r="AY192" s="18" t="s">
        <v>139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8" t="s">
        <v>81</v>
      </c>
      <c r="BK192" s="145">
        <f>ROUND(I192*H192,2)</f>
        <v>0</v>
      </c>
      <c r="BL192" s="18" t="s">
        <v>159</v>
      </c>
      <c r="BM192" s="144" t="s">
        <v>496</v>
      </c>
    </row>
    <row r="193" spans="2:65" s="1" customFormat="1" ht="67.2">
      <c r="B193" s="33"/>
      <c r="D193" s="161" t="s">
        <v>363</v>
      </c>
      <c r="F193" s="178" t="s">
        <v>497</v>
      </c>
      <c r="I193" s="148"/>
      <c r="L193" s="33"/>
      <c r="M193" s="149"/>
      <c r="T193" s="54"/>
      <c r="AT193" s="18" t="s">
        <v>363</v>
      </c>
      <c r="AU193" s="18" t="s">
        <v>81</v>
      </c>
    </row>
    <row r="194" spans="2:65" s="1" customFormat="1" ht="16.5" customHeight="1">
      <c r="B194" s="132"/>
      <c r="C194" s="133" t="s">
        <v>498</v>
      </c>
      <c r="D194" s="133" t="s">
        <v>142</v>
      </c>
      <c r="E194" s="134" t="s">
        <v>499</v>
      </c>
      <c r="F194" s="135" t="s">
        <v>500</v>
      </c>
      <c r="G194" s="136" t="s">
        <v>327</v>
      </c>
      <c r="H194" s="137">
        <v>1</v>
      </c>
      <c r="I194" s="138"/>
      <c r="J194" s="139">
        <f>ROUND(I194*H194,2)</f>
        <v>0</v>
      </c>
      <c r="K194" s="135" t="s">
        <v>3</v>
      </c>
      <c r="L194" s="33"/>
      <c r="M194" s="140" t="s">
        <v>3</v>
      </c>
      <c r="N194" s="141" t="s">
        <v>45</v>
      </c>
      <c r="P194" s="142">
        <f>O194*H194</f>
        <v>0</v>
      </c>
      <c r="Q194" s="142">
        <v>0</v>
      </c>
      <c r="R194" s="142">
        <f>Q194*H194</f>
        <v>0</v>
      </c>
      <c r="S194" s="142">
        <v>0</v>
      </c>
      <c r="T194" s="143">
        <f>S194*H194</f>
        <v>0</v>
      </c>
      <c r="AR194" s="144" t="s">
        <v>159</v>
      </c>
      <c r="AT194" s="144" t="s">
        <v>142</v>
      </c>
      <c r="AU194" s="144" t="s">
        <v>81</v>
      </c>
      <c r="AY194" s="18" t="s">
        <v>139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8" t="s">
        <v>81</v>
      </c>
      <c r="BK194" s="145">
        <f>ROUND(I194*H194,2)</f>
        <v>0</v>
      </c>
      <c r="BL194" s="18" t="s">
        <v>159</v>
      </c>
      <c r="BM194" s="144" t="s">
        <v>501</v>
      </c>
    </row>
    <row r="195" spans="2:65" s="1" customFormat="1" ht="16.5" customHeight="1">
      <c r="B195" s="132"/>
      <c r="C195" s="133" t="s">
        <v>429</v>
      </c>
      <c r="D195" s="133" t="s">
        <v>142</v>
      </c>
      <c r="E195" s="134" t="s">
        <v>502</v>
      </c>
      <c r="F195" s="135" t="s">
        <v>503</v>
      </c>
      <c r="G195" s="136" t="s">
        <v>327</v>
      </c>
      <c r="H195" s="137">
        <v>1</v>
      </c>
      <c r="I195" s="138"/>
      <c r="J195" s="139">
        <f>ROUND(I195*H195,2)</f>
        <v>0</v>
      </c>
      <c r="K195" s="135" t="s">
        <v>3</v>
      </c>
      <c r="L195" s="33"/>
      <c r="M195" s="140" t="s">
        <v>3</v>
      </c>
      <c r="N195" s="141" t="s">
        <v>45</v>
      </c>
      <c r="P195" s="142">
        <f>O195*H195</f>
        <v>0</v>
      </c>
      <c r="Q195" s="142">
        <v>0</v>
      </c>
      <c r="R195" s="142">
        <f>Q195*H195</f>
        <v>0</v>
      </c>
      <c r="S195" s="142">
        <v>0</v>
      </c>
      <c r="T195" s="143">
        <f>S195*H195</f>
        <v>0</v>
      </c>
      <c r="AR195" s="144" t="s">
        <v>159</v>
      </c>
      <c r="AT195" s="144" t="s">
        <v>142</v>
      </c>
      <c r="AU195" s="144" t="s">
        <v>81</v>
      </c>
      <c r="AY195" s="18" t="s">
        <v>139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8" t="s">
        <v>81</v>
      </c>
      <c r="BK195" s="145">
        <f>ROUND(I195*H195,2)</f>
        <v>0</v>
      </c>
      <c r="BL195" s="18" t="s">
        <v>159</v>
      </c>
      <c r="BM195" s="144" t="s">
        <v>504</v>
      </c>
    </row>
    <row r="196" spans="2:65" s="1" customFormat="1" ht="76.8">
      <c r="B196" s="33"/>
      <c r="D196" s="161" t="s">
        <v>363</v>
      </c>
      <c r="F196" s="178" t="s">
        <v>505</v>
      </c>
      <c r="I196" s="148"/>
      <c r="L196" s="33"/>
      <c r="M196" s="149"/>
      <c r="T196" s="54"/>
      <c r="AT196" s="18" t="s">
        <v>363</v>
      </c>
      <c r="AU196" s="18" t="s">
        <v>81</v>
      </c>
    </row>
    <row r="197" spans="2:65" s="1" customFormat="1" ht="16.5" customHeight="1">
      <c r="B197" s="132"/>
      <c r="C197" s="133" t="s">
        <v>506</v>
      </c>
      <c r="D197" s="133" t="s">
        <v>142</v>
      </c>
      <c r="E197" s="134" t="s">
        <v>507</v>
      </c>
      <c r="F197" s="135" t="s">
        <v>404</v>
      </c>
      <c r="G197" s="136" t="s">
        <v>327</v>
      </c>
      <c r="H197" s="137">
        <v>1</v>
      </c>
      <c r="I197" s="138"/>
      <c r="J197" s="139">
        <f>ROUND(I197*H197,2)</f>
        <v>0</v>
      </c>
      <c r="K197" s="135" t="s">
        <v>3</v>
      </c>
      <c r="L197" s="33"/>
      <c r="M197" s="140" t="s">
        <v>3</v>
      </c>
      <c r="N197" s="141" t="s">
        <v>45</v>
      </c>
      <c r="P197" s="142">
        <f>O197*H197</f>
        <v>0</v>
      </c>
      <c r="Q197" s="142">
        <v>0</v>
      </c>
      <c r="R197" s="142">
        <f>Q197*H197</f>
        <v>0</v>
      </c>
      <c r="S197" s="142">
        <v>0</v>
      </c>
      <c r="T197" s="143">
        <f>S197*H197</f>
        <v>0</v>
      </c>
      <c r="AR197" s="144" t="s">
        <v>159</v>
      </c>
      <c r="AT197" s="144" t="s">
        <v>142</v>
      </c>
      <c r="AU197" s="144" t="s">
        <v>81</v>
      </c>
      <c r="AY197" s="18" t="s">
        <v>139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8" t="s">
        <v>81</v>
      </c>
      <c r="BK197" s="145">
        <f>ROUND(I197*H197,2)</f>
        <v>0</v>
      </c>
      <c r="BL197" s="18" t="s">
        <v>159</v>
      </c>
      <c r="BM197" s="144" t="s">
        <v>508</v>
      </c>
    </row>
    <row r="198" spans="2:65" s="13" customFormat="1">
      <c r="B198" s="167"/>
      <c r="D198" s="161" t="s">
        <v>154</v>
      </c>
      <c r="E198" s="168" t="s">
        <v>3</v>
      </c>
      <c r="F198" s="169" t="s">
        <v>81</v>
      </c>
      <c r="H198" s="170">
        <v>1</v>
      </c>
      <c r="I198" s="171"/>
      <c r="L198" s="167"/>
      <c r="M198" s="172"/>
      <c r="T198" s="173"/>
      <c r="AT198" s="168" t="s">
        <v>154</v>
      </c>
      <c r="AU198" s="168" t="s">
        <v>81</v>
      </c>
      <c r="AV198" s="13" t="s">
        <v>83</v>
      </c>
      <c r="AW198" s="13" t="s">
        <v>35</v>
      </c>
      <c r="AX198" s="13" t="s">
        <v>81</v>
      </c>
      <c r="AY198" s="168" t="s">
        <v>139</v>
      </c>
    </row>
    <row r="199" spans="2:65" s="12" customFormat="1">
      <c r="B199" s="160"/>
      <c r="D199" s="161" t="s">
        <v>154</v>
      </c>
      <c r="E199" s="162" t="s">
        <v>3</v>
      </c>
      <c r="F199" s="163" t="s">
        <v>405</v>
      </c>
      <c r="H199" s="162" t="s">
        <v>3</v>
      </c>
      <c r="I199" s="164"/>
      <c r="L199" s="160"/>
      <c r="M199" s="165"/>
      <c r="T199" s="166"/>
      <c r="AT199" s="162" t="s">
        <v>154</v>
      </c>
      <c r="AU199" s="162" t="s">
        <v>81</v>
      </c>
      <c r="AV199" s="12" t="s">
        <v>81</v>
      </c>
      <c r="AW199" s="12" t="s">
        <v>35</v>
      </c>
      <c r="AX199" s="12" t="s">
        <v>74</v>
      </c>
      <c r="AY199" s="162" t="s">
        <v>139</v>
      </c>
    </row>
    <row r="200" spans="2:65" s="12" customFormat="1" ht="20.399999999999999">
      <c r="B200" s="160"/>
      <c r="D200" s="161" t="s">
        <v>154</v>
      </c>
      <c r="E200" s="162" t="s">
        <v>3</v>
      </c>
      <c r="F200" s="163" t="s">
        <v>406</v>
      </c>
      <c r="H200" s="162" t="s">
        <v>3</v>
      </c>
      <c r="I200" s="164"/>
      <c r="L200" s="160"/>
      <c r="M200" s="165"/>
      <c r="T200" s="166"/>
      <c r="AT200" s="162" t="s">
        <v>154</v>
      </c>
      <c r="AU200" s="162" t="s">
        <v>81</v>
      </c>
      <c r="AV200" s="12" t="s">
        <v>81</v>
      </c>
      <c r="AW200" s="12" t="s">
        <v>35</v>
      </c>
      <c r="AX200" s="12" t="s">
        <v>74</v>
      </c>
      <c r="AY200" s="162" t="s">
        <v>139</v>
      </c>
    </row>
    <row r="201" spans="2:65" s="12" customFormat="1">
      <c r="B201" s="160"/>
      <c r="D201" s="161" t="s">
        <v>154</v>
      </c>
      <c r="E201" s="162" t="s">
        <v>3</v>
      </c>
      <c r="F201" s="163" t="s">
        <v>407</v>
      </c>
      <c r="H201" s="162" t="s">
        <v>3</v>
      </c>
      <c r="I201" s="164"/>
      <c r="L201" s="160"/>
      <c r="M201" s="165"/>
      <c r="T201" s="166"/>
      <c r="AT201" s="162" t="s">
        <v>154</v>
      </c>
      <c r="AU201" s="162" t="s">
        <v>81</v>
      </c>
      <c r="AV201" s="12" t="s">
        <v>81</v>
      </c>
      <c r="AW201" s="12" t="s">
        <v>35</v>
      </c>
      <c r="AX201" s="12" t="s">
        <v>74</v>
      </c>
      <c r="AY201" s="162" t="s">
        <v>139</v>
      </c>
    </row>
    <row r="202" spans="2:65" s="12" customFormat="1">
      <c r="B202" s="160"/>
      <c r="D202" s="161" t="s">
        <v>154</v>
      </c>
      <c r="E202" s="162" t="s">
        <v>3</v>
      </c>
      <c r="F202" s="163" t="s">
        <v>408</v>
      </c>
      <c r="H202" s="162" t="s">
        <v>3</v>
      </c>
      <c r="I202" s="164"/>
      <c r="L202" s="160"/>
      <c r="M202" s="165"/>
      <c r="T202" s="166"/>
      <c r="AT202" s="162" t="s">
        <v>154</v>
      </c>
      <c r="AU202" s="162" t="s">
        <v>81</v>
      </c>
      <c r="AV202" s="12" t="s">
        <v>81</v>
      </c>
      <c r="AW202" s="12" t="s">
        <v>35</v>
      </c>
      <c r="AX202" s="12" t="s">
        <v>74</v>
      </c>
      <c r="AY202" s="162" t="s">
        <v>139</v>
      </c>
    </row>
    <row r="203" spans="2:65" s="12" customFormat="1">
      <c r="B203" s="160"/>
      <c r="D203" s="161" t="s">
        <v>154</v>
      </c>
      <c r="E203" s="162" t="s">
        <v>3</v>
      </c>
      <c r="F203" s="163" t="s">
        <v>409</v>
      </c>
      <c r="H203" s="162" t="s">
        <v>3</v>
      </c>
      <c r="I203" s="164"/>
      <c r="L203" s="160"/>
      <c r="M203" s="165"/>
      <c r="T203" s="166"/>
      <c r="AT203" s="162" t="s">
        <v>154</v>
      </c>
      <c r="AU203" s="162" t="s">
        <v>81</v>
      </c>
      <c r="AV203" s="12" t="s">
        <v>81</v>
      </c>
      <c r="AW203" s="12" t="s">
        <v>35</v>
      </c>
      <c r="AX203" s="12" t="s">
        <v>74</v>
      </c>
      <c r="AY203" s="162" t="s">
        <v>139</v>
      </c>
    </row>
    <row r="204" spans="2:65" s="1" customFormat="1" ht="16.5" customHeight="1">
      <c r="B204" s="132"/>
      <c r="C204" s="133" t="s">
        <v>432</v>
      </c>
      <c r="D204" s="133" t="s">
        <v>142</v>
      </c>
      <c r="E204" s="134" t="s">
        <v>509</v>
      </c>
      <c r="F204" s="135" t="s">
        <v>510</v>
      </c>
      <c r="G204" s="136" t="s">
        <v>327</v>
      </c>
      <c r="H204" s="137">
        <v>1</v>
      </c>
      <c r="I204" s="138"/>
      <c r="J204" s="139">
        <f>ROUND(I204*H204,2)</f>
        <v>0</v>
      </c>
      <c r="K204" s="135" t="s">
        <v>3</v>
      </c>
      <c r="L204" s="33"/>
      <c r="M204" s="140" t="s">
        <v>3</v>
      </c>
      <c r="N204" s="141" t="s">
        <v>45</v>
      </c>
      <c r="P204" s="142">
        <f>O204*H204</f>
        <v>0</v>
      </c>
      <c r="Q204" s="142">
        <v>0</v>
      </c>
      <c r="R204" s="142">
        <f>Q204*H204</f>
        <v>0</v>
      </c>
      <c r="S204" s="142">
        <v>0</v>
      </c>
      <c r="T204" s="143">
        <f>S204*H204</f>
        <v>0</v>
      </c>
      <c r="AR204" s="144" t="s">
        <v>159</v>
      </c>
      <c r="AT204" s="144" t="s">
        <v>142</v>
      </c>
      <c r="AU204" s="144" t="s">
        <v>81</v>
      </c>
      <c r="AY204" s="18" t="s">
        <v>139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8" t="s">
        <v>81</v>
      </c>
      <c r="BK204" s="145">
        <f>ROUND(I204*H204,2)</f>
        <v>0</v>
      </c>
      <c r="BL204" s="18" t="s">
        <v>159</v>
      </c>
      <c r="BM204" s="144" t="s">
        <v>511</v>
      </c>
    </row>
    <row r="205" spans="2:65" s="11" customFormat="1" ht="25.95" customHeight="1">
      <c r="B205" s="120"/>
      <c r="D205" s="121" t="s">
        <v>73</v>
      </c>
      <c r="E205" s="122" t="s">
        <v>512</v>
      </c>
      <c r="F205" s="122" t="s">
        <v>513</v>
      </c>
      <c r="I205" s="123"/>
      <c r="J205" s="124">
        <f>BK205</f>
        <v>0</v>
      </c>
      <c r="L205" s="120"/>
      <c r="M205" s="125"/>
      <c r="P205" s="126">
        <f>SUM(P206:P221)</f>
        <v>0</v>
      </c>
      <c r="R205" s="126">
        <f>SUM(R206:R221)</f>
        <v>0</v>
      </c>
      <c r="T205" s="127">
        <f>SUM(T206:T221)</f>
        <v>0</v>
      </c>
      <c r="AR205" s="121" t="s">
        <v>81</v>
      </c>
      <c r="AT205" s="128" t="s">
        <v>73</v>
      </c>
      <c r="AU205" s="128" t="s">
        <v>74</v>
      </c>
      <c r="AY205" s="121" t="s">
        <v>139</v>
      </c>
      <c r="BK205" s="129">
        <f>SUM(BK206:BK221)</f>
        <v>0</v>
      </c>
    </row>
    <row r="206" spans="2:65" s="1" customFormat="1" ht="16.5" customHeight="1">
      <c r="B206" s="132"/>
      <c r="C206" s="133" t="s">
        <v>514</v>
      </c>
      <c r="D206" s="133" t="s">
        <v>142</v>
      </c>
      <c r="E206" s="134" t="s">
        <v>515</v>
      </c>
      <c r="F206" s="135" t="s">
        <v>516</v>
      </c>
      <c r="G206" s="136" t="s">
        <v>327</v>
      </c>
      <c r="H206" s="137">
        <v>1</v>
      </c>
      <c r="I206" s="138"/>
      <c r="J206" s="139">
        <f>ROUND(I206*H206,2)</f>
        <v>0</v>
      </c>
      <c r="K206" s="135" t="s">
        <v>3</v>
      </c>
      <c r="L206" s="33"/>
      <c r="M206" s="140" t="s">
        <v>3</v>
      </c>
      <c r="N206" s="141" t="s">
        <v>45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159</v>
      </c>
      <c r="AT206" s="144" t="s">
        <v>142</v>
      </c>
      <c r="AU206" s="144" t="s">
        <v>81</v>
      </c>
      <c r="AY206" s="18" t="s">
        <v>139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8" t="s">
        <v>81</v>
      </c>
      <c r="BK206" s="145">
        <f>ROUND(I206*H206,2)</f>
        <v>0</v>
      </c>
      <c r="BL206" s="18" t="s">
        <v>159</v>
      </c>
      <c r="BM206" s="144" t="s">
        <v>517</v>
      </c>
    </row>
    <row r="207" spans="2:65" s="1" customFormat="1" ht="16.5" customHeight="1">
      <c r="B207" s="132"/>
      <c r="C207" s="133" t="s">
        <v>436</v>
      </c>
      <c r="D207" s="133" t="s">
        <v>142</v>
      </c>
      <c r="E207" s="134" t="s">
        <v>518</v>
      </c>
      <c r="F207" s="135" t="s">
        <v>519</v>
      </c>
      <c r="G207" s="136" t="s">
        <v>327</v>
      </c>
      <c r="H207" s="137">
        <v>1</v>
      </c>
      <c r="I207" s="138"/>
      <c r="J207" s="139">
        <f>ROUND(I207*H207,2)</f>
        <v>0</v>
      </c>
      <c r="K207" s="135" t="s">
        <v>3</v>
      </c>
      <c r="L207" s="33"/>
      <c r="M207" s="140" t="s">
        <v>3</v>
      </c>
      <c r="N207" s="141" t="s">
        <v>45</v>
      </c>
      <c r="P207" s="142">
        <f>O207*H207</f>
        <v>0</v>
      </c>
      <c r="Q207" s="142">
        <v>0</v>
      </c>
      <c r="R207" s="142">
        <f>Q207*H207</f>
        <v>0</v>
      </c>
      <c r="S207" s="142">
        <v>0</v>
      </c>
      <c r="T207" s="143">
        <f>S207*H207</f>
        <v>0</v>
      </c>
      <c r="AR207" s="144" t="s">
        <v>159</v>
      </c>
      <c r="AT207" s="144" t="s">
        <v>142</v>
      </c>
      <c r="AU207" s="144" t="s">
        <v>81</v>
      </c>
      <c r="AY207" s="18" t="s">
        <v>139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8" t="s">
        <v>81</v>
      </c>
      <c r="BK207" s="145">
        <f>ROUND(I207*H207,2)</f>
        <v>0</v>
      </c>
      <c r="BL207" s="18" t="s">
        <v>159</v>
      </c>
      <c r="BM207" s="144" t="s">
        <v>520</v>
      </c>
    </row>
    <row r="208" spans="2:65" s="1" customFormat="1" ht="48">
      <c r="B208" s="33"/>
      <c r="D208" s="161" t="s">
        <v>363</v>
      </c>
      <c r="F208" s="178" t="s">
        <v>521</v>
      </c>
      <c r="I208" s="148"/>
      <c r="L208" s="33"/>
      <c r="M208" s="149"/>
      <c r="T208" s="54"/>
      <c r="AT208" s="18" t="s">
        <v>363</v>
      </c>
      <c r="AU208" s="18" t="s">
        <v>81</v>
      </c>
    </row>
    <row r="209" spans="2:65" s="1" customFormat="1" ht="16.5" customHeight="1">
      <c r="B209" s="132"/>
      <c r="C209" s="133" t="s">
        <v>522</v>
      </c>
      <c r="D209" s="133" t="s">
        <v>142</v>
      </c>
      <c r="E209" s="134" t="s">
        <v>523</v>
      </c>
      <c r="F209" s="135" t="s">
        <v>524</v>
      </c>
      <c r="G209" s="136" t="s">
        <v>327</v>
      </c>
      <c r="H209" s="137">
        <v>1</v>
      </c>
      <c r="I209" s="138"/>
      <c r="J209" s="139">
        <f>ROUND(I209*H209,2)</f>
        <v>0</v>
      </c>
      <c r="K209" s="135" t="s">
        <v>3</v>
      </c>
      <c r="L209" s="33"/>
      <c r="M209" s="140" t="s">
        <v>3</v>
      </c>
      <c r="N209" s="141" t="s">
        <v>45</v>
      </c>
      <c r="P209" s="142">
        <f>O209*H209</f>
        <v>0</v>
      </c>
      <c r="Q209" s="142">
        <v>0</v>
      </c>
      <c r="R209" s="142">
        <f>Q209*H209</f>
        <v>0</v>
      </c>
      <c r="S209" s="142">
        <v>0</v>
      </c>
      <c r="T209" s="143">
        <f>S209*H209</f>
        <v>0</v>
      </c>
      <c r="AR209" s="144" t="s">
        <v>159</v>
      </c>
      <c r="AT209" s="144" t="s">
        <v>142</v>
      </c>
      <c r="AU209" s="144" t="s">
        <v>81</v>
      </c>
      <c r="AY209" s="18" t="s">
        <v>139</v>
      </c>
      <c r="BE209" s="145">
        <f>IF(N209="základní",J209,0)</f>
        <v>0</v>
      </c>
      <c r="BF209" s="145">
        <f>IF(N209="snížená",J209,0)</f>
        <v>0</v>
      </c>
      <c r="BG209" s="145">
        <f>IF(N209="zákl. přenesená",J209,0)</f>
        <v>0</v>
      </c>
      <c r="BH209" s="145">
        <f>IF(N209="sníž. přenesená",J209,0)</f>
        <v>0</v>
      </c>
      <c r="BI209" s="145">
        <f>IF(N209="nulová",J209,0)</f>
        <v>0</v>
      </c>
      <c r="BJ209" s="18" t="s">
        <v>81</v>
      </c>
      <c r="BK209" s="145">
        <f>ROUND(I209*H209,2)</f>
        <v>0</v>
      </c>
      <c r="BL209" s="18" t="s">
        <v>159</v>
      </c>
      <c r="BM209" s="144" t="s">
        <v>525</v>
      </c>
    </row>
    <row r="210" spans="2:65" s="1" customFormat="1" ht="38.4">
      <c r="B210" s="33"/>
      <c r="D210" s="161" t="s">
        <v>363</v>
      </c>
      <c r="F210" s="178" t="s">
        <v>526</v>
      </c>
      <c r="I210" s="148"/>
      <c r="L210" s="33"/>
      <c r="M210" s="149"/>
      <c r="T210" s="54"/>
      <c r="AT210" s="18" t="s">
        <v>363</v>
      </c>
      <c r="AU210" s="18" t="s">
        <v>81</v>
      </c>
    </row>
    <row r="211" spans="2:65" s="1" customFormat="1" ht="16.5" customHeight="1">
      <c r="B211" s="132"/>
      <c r="C211" s="133" t="s">
        <v>440</v>
      </c>
      <c r="D211" s="133" t="s">
        <v>142</v>
      </c>
      <c r="E211" s="134" t="s">
        <v>527</v>
      </c>
      <c r="F211" s="135" t="s">
        <v>528</v>
      </c>
      <c r="G211" s="136" t="s">
        <v>327</v>
      </c>
      <c r="H211" s="137">
        <v>1</v>
      </c>
      <c r="I211" s="138"/>
      <c r="J211" s="139">
        <f>ROUND(I211*H211,2)</f>
        <v>0</v>
      </c>
      <c r="K211" s="135" t="s">
        <v>3</v>
      </c>
      <c r="L211" s="33"/>
      <c r="M211" s="140" t="s">
        <v>3</v>
      </c>
      <c r="N211" s="141" t="s">
        <v>45</v>
      </c>
      <c r="P211" s="142">
        <f>O211*H211</f>
        <v>0</v>
      </c>
      <c r="Q211" s="142">
        <v>0</v>
      </c>
      <c r="R211" s="142">
        <f>Q211*H211</f>
        <v>0</v>
      </c>
      <c r="S211" s="142">
        <v>0</v>
      </c>
      <c r="T211" s="143">
        <f>S211*H211</f>
        <v>0</v>
      </c>
      <c r="AR211" s="144" t="s">
        <v>159</v>
      </c>
      <c r="AT211" s="144" t="s">
        <v>142</v>
      </c>
      <c r="AU211" s="144" t="s">
        <v>81</v>
      </c>
      <c r="AY211" s="18" t="s">
        <v>139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8" t="s">
        <v>81</v>
      </c>
      <c r="BK211" s="145">
        <f>ROUND(I211*H211,2)</f>
        <v>0</v>
      </c>
      <c r="BL211" s="18" t="s">
        <v>159</v>
      </c>
      <c r="BM211" s="144" t="s">
        <v>529</v>
      </c>
    </row>
    <row r="212" spans="2:65" s="1" customFormat="1" ht="38.4">
      <c r="B212" s="33"/>
      <c r="D212" s="161" t="s">
        <v>363</v>
      </c>
      <c r="F212" s="178" t="s">
        <v>530</v>
      </c>
      <c r="I212" s="148"/>
      <c r="L212" s="33"/>
      <c r="M212" s="149"/>
      <c r="T212" s="54"/>
      <c r="AT212" s="18" t="s">
        <v>363</v>
      </c>
      <c r="AU212" s="18" t="s">
        <v>81</v>
      </c>
    </row>
    <row r="213" spans="2:65" s="1" customFormat="1" ht="16.5" customHeight="1">
      <c r="B213" s="132"/>
      <c r="C213" s="133" t="s">
        <v>531</v>
      </c>
      <c r="D213" s="133" t="s">
        <v>142</v>
      </c>
      <c r="E213" s="134" t="s">
        <v>532</v>
      </c>
      <c r="F213" s="135" t="s">
        <v>533</v>
      </c>
      <c r="G213" s="136" t="s">
        <v>327</v>
      </c>
      <c r="H213" s="137">
        <v>1</v>
      </c>
      <c r="I213" s="138"/>
      <c r="J213" s="139">
        <f>ROUND(I213*H213,2)</f>
        <v>0</v>
      </c>
      <c r="K213" s="135" t="s">
        <v>3</v>
      </c>
      <c r="L213" s="33"/>
      <c r="M213" s="140" t="s">
        <v>3</v>
      </c>
      <c r="N213" s="141" t="s">
        <v>45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159</v>
      </c>
      <c r="AT213" s="144" t="s">
        <v>142</v>
      </c>
      <c r="AU213" s="144" t="s">
        <v>81</v>
      </c>
      <c r="AY213" s="18" t="s">
        <v>139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8" t="s">
        <v>81</v>
      </c>
      <c r="BK213" s="145">
        <f>ROUND(I213*H213,2)</f>
        <v>0</v>
      </c>
      <c r="BL213" s="18" t="s">
        <v>159</v>
      </c>
      <c r="BM213" s="144" t="s">
        <v>534</v>
      </c>
    </row>
    <row r="214" spans="2:65" s="1" customFormat="1" ht="57.6">
      <c r="B214" s="33"/>
      <c r="D214" s="161" t="s">
        <v>363</v>
      </c>
      <c r="F214" s="178" t="s">
        <v>535</v>
      </c>
      <c r="I214" s="148"/>
      <c r="L214" s="33"/>
      <c r="M214" s="149"/>
      <c r="T214" s="54"/>
      <c r="AT214" s="18" t="s">
        <v>363</v>
      </c>
      <c r="AU214" s="18" t="s">
        <v>81</v>
      </c>
    </row>
    <row r="215" spans="2:65" s="1" customFormat="1" ht="16.5" customHeight="1">
      <c r="B215" s="132"/>
      <c r="C215" s="133" t="s">
        <v>443</v>
      </c>
      <c r="D215" s="133" t="s">
        <v>142</v>
      </c>
      <c r="E215" s="134" t="s">
        <v>536</v>
      </c>
      <c r="F215" s="135" t="s">
        <v>537</v>
      </c>
      <c r="G215" s="136" t="s">
        <v>327</v>
      </c>
      <c r="H215" s="137">
        <v>1</v>
      </c>
      <c r="I215" s="138"/>
      <c r="J215" s="139">
        <f>ROUND(I215*H215,2)</f>
        <v>0</v>
      </c>
      <c r="K215" s="135" t="s">
        <v>3</v>
      </c>
      <c r="L215" s="33"/>
      <c r="M215" s="140" t="s">
        <v>3</v>
      </c>
      <c r="N215" s="141" t="s">
        <v>45</v>
      </c>
      <c r="P215" s="142">
        <f>O215*H215</f>
        <v>0</v>
      </c>
      <c r="Q215" s="142">
        <v>0</v>
      </c>
      <c r="R215" s="142">
        <f>Q215*H215</f>
        <v>0</v>
      </c>
      <c r="S215" s="142">
        <v>0</v>
      </c>
      <c r="T215" s="143">
        <f>S215*H215</f>
        <v>0</v>
      </c>
      <c r="AR215" s="144" t="s">
        <v>159</v>
      </c>
      <c r="AT215" s="144" t="s">
        <v>142</v>
      </c>
      <c r="AU215" s="144" t="s">
        <v>81</v>
      </c>
      <c r="AY215" s="18" t="s">
        <v>139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8" t="s">
        <v>81</v>
      </c>
      <c r="BK215" s="145">
        <f>ROUND(I215*H215,2)</f>
        <v>0</v>
      </c>
      <c r="BL215" s="18" t="s">
        <v>159</v>
      </c>
      <c r="BM215" s="144" t="s">
        <v>538</v>
      </c>
    </row>
    <row r="216" spans="2:65" s="1" customFormat="1" ht="48">
      <c r="B216" s="33"/>
      <c r="D216" s="161" t="s">
        <v>363</v>
      </c>
      <c r="F216" s="178" t="s">
        <v>539</v>
      </c>
      <c r="I216" s="148"/>
      <c r="L216" s="33"/>
      <c r="M216" s="149"/>
      <c r="T216" s="54"/>
      <c r="AT216" s="18" t="s">
        <v>363</v>
      </c>
      <c r="AU216" s="18" t="s">
        <v>81</v>
      </c>
    </row>
    <row r="217" spans="2:65" s="1" customFormat="1" ht="21.75" customHeight="1">
      <c r="B217" s="132"/>
      <c r="C217" s="133" t="s">
        <v>540</v>
      </c>
      <c r="D217" s="133" t="s">
        <v>142</v>
      </c>
      <c r="E217" s="134" t="s">
        <v>541</v>
      </c>
      <c r="F217" s="135" t="s">
        <v>542</v>
      </c>
      <c r="G217" s="136" t="s">
        <v>327</v>
      </c>
      <c r="H217" s="137">
        <v>1</v>
      </c>
      <c r="I217" s="138"/>
      <c r="J217" s="139">
        <f>ROUND(I217*H217,2)</f>
        <v>0</v>
      </c>
      <c r="K217" s="135" t="s">
        <v>3</v>
      </c>
      <c r="L217" s="33"/>
      <c r="M217" s="140" t="s">
        <v>3</v>
      </c>
      <c r="N217" s="141" t="s">
        <v>45</v>
      </c>
      <c r="P217" s="142">
        <f>O217*H217</f>
        <v>0</v>
      </c>
      <c r="Q217" s="142">
        <v>0</v>
      </c>
      <c r="R217" s="142">
        <f>Q217*H217</f>
        <v>0</v>
      </c>
      <c r="S217" s="142">
        <v>0</v>
      </c>
      <c r="T217" s="143">
        <f>S217*H217</f>
        <v>0</v>
      </c>
      <c r="AR217" s="144" t="s">
        <v>159</v>
      </c>
      <c r="AT217" s="144" t="s">
        <v>142</v>
      </c>
      <c r="AU217" s="144" t="s">
        <v>81</v>
      </c>
      <c r="AY217" s="18" t="s">
        <v>139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8" t="s">
        <v>81</v>
      </c>
      <c r="BK217" s="145">
        <f>ROUND(I217*H217,2)</f>
        <v>0</v>
      </c>
      <c r="BL217" s="18" t="s">
        <v>159</v>
      </c>
      <c r="BM217" s="144" t="s">
        <v>543</v>
      </c>
    </row>
    <row r="218" spans="2:65" s="1" customFormat="1" ht="28.8">
      <c r="B218" s="33"/>
      <c r="D218" s="161" t="s">
        <v>363</v>
      </c>
      <c r="F218" s="178" t="s">
        <v>544</v>
      </c>
      <c r="I218" s="148"/>
      <c r="L218" s="33"/>
      <c r="M218" s="149"/>
      <c r="T218" s="54"/>
      <c r="AT218" s="18" t="s">
        <v>363</v>
      </c>
      <c r="AU218" s="18" t="s">
        <v>81</v>
      </c>
    </row>
    <row r="219" spans="2:65" s="1" customFormat="1" ht="16.5" customHeight="1">
      <c r="B219" s="132"/>
      <c r="C219" s="133" t="s">
        <v>447</v>
      </c>
      <c r="D219" s="133" t="s">
        <v>142</v>
      </c>
      <c r="E219" s="134" t="s">
        <v>545</v>
      </c>
      <c r="F219" s="135" t="s">
        <v>546</v>
      </c>
      <c r="G219" s="136" t="s">
        <v>327</v>
      </c>
      <c r="H219" s="137">
        <v>1</v>
      </c>
      <c r="I219" s="138"/>
      <c r="J219" s="139">
        <f>ROUND(I219*H219,2)</f>
        <v>0</v>
      </c>
      <c r="K219" s="135" t="s">
        <v>3</v>
      </c>
      <c r="L219" s="33"/>
      <c r="M219" s="140" t="s">
        <v>3</v>
      </c>
      <c r="N219" s="141" t="s">
        <v>45</v>
      </c>
      <c r="P219" s="142">
        <f>O219*H219</f>
        <v>0</v>
      </c>
      <c r="Q219" s="142">
        <v>0</v>
      </c>
      <c r="R219" s="142">
        <f>Q219*H219</f>
        <v>0</v>
      </c>
      <c r="S219" s="142">
        <v>0</v>
      </c>
      <c r="T219" s="143">
        <f>S219*H219</f>
        <v>0</v>
      </c>
      <c r="AR219" s="144" t="s">
        <v>159</v>
      </c>
      <c r="AT219" s="144" t="s">
        <v>142</v>
      </c>
      <c r="AU219" s="144" t="s">
        <v>81</v>
      </c>
      <c r="AY219" s="18" t="s">
        <v>139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8" t="s">
        <v>81</v>
      </c>
      <c r="BK219" s="145">
        <f>ROUND(I219*H219,2)</f>
        <v>0</v>
      </c>
      <c r="BL219" s="18" t="s">
        <v>159</v>
      </c>
      <c r="BM219" s="144" t="s">
        <v>547</v>
      </c>
    </row>
    <row r="220" spans="2:65" s="1" customFormat="1" ht="28.8">
      <c r="B220" s="33"/>
      <c r="D220" s="161" t="s">
        <v>363</v>
      </c>
      <c r="F220" s="178" t="s">
        <v>548</v>
      </c>
      <c r="I220" s="148"/>
      <c r="L220" s="33"/>
      <c r="M220" s="149"/>
      <c r="T220" s="54"/>
      <c r="AT220" s="18" t="s">
        <v>363</v>
      </c>
      <c r="AU220" s="18" t="s">
        <v>81</v>
      </c>
    </row>
    <row r="221" spans="2:65" s="1" customFormat="1" ht="16.5" customHeight="1">
      <c r="B221" s="132"/>
      <c r="C221" s="133" t="s">
        <v>549</v>
      </c>
      <c r="D221" s="133" t="s">
        <v>142</v>
      </c>
      <c r="E221" s="134" t="s">
        <v>550</v>
      </c>
      <c r="F221" s="135" t="s">
        <v>551</v>
      </c>
      <c r="G221" s="136" t="s">
        <v>327</v>
      </c>
      <c r="H221" s="137">
        <v>1</v>
      </c>
      <c r="I221" s="138"/>
      <c r="J221" s="139">
        <f>ROUND(I221*H221,2)</f>
        <v>0</v>
      </c>
      <c r="K221" s="135" t="s">
        <v>3</v>
      </c>
      <c r="L221" s="33"/>
      <c r="M221" s="140" t="s">
        <v>3</v>
      </c>
      <c r="N221" s="141" t="s">
        <v>45</v>
      </c>
      <c r="P221" s="142">
        <f>O221*H221</f>
        <v>0</v>
      </c>
      <c r="Q221" s="142">
        <v>0</v>
      </c>
      <c r="R221" s="142">
        <f>Q221*H221</f>
        <v>0</v>
      </c>
      <c r="S221" s="142">
        <v>0</v>
      </c>
      <c r="T221" s="143">
        <f>S221*H221</f>
        <v>0</v>
      </c>
      <c r="AR221" s="144" t="s">
        <v>159</v>
      </c>
      <c r="AT221" s="144" t="s">
        <v>142</v>
      </c>
      <c r="AU221" s="144" t="s">
        <v>81</v>
      </c>
      <c r="AY221" s="18" t="s">
        <v>139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8" t="s">
        <v>81</v>
      </c>
      <c r="BK221" s="145">
        <f>ROUND(I221*H221,2)</f>
        <v>0</v>
      </c>
      <c r="BL221" s="18" t="s">
        <v>159</v>
      </c>
      <c r="BM221" s="144" t="s">
        <v>552</v>
      </c>
    </row>
    <row r="222" spans="2:65" s="11" customFormat="1" ht="25.95" customHeight="1">
      <c r="B222" s="120"/>
      <c r="D222" s="121" t="s">
        <v>73</v>
      </c>
      <c r="E222" s="122" t="s">
        <v>553</v>
      </c>
      <c r="F222" s="122" t="s">
        <v>554</v>
      </c>
      <c r="I222" s="123"/>
      <c r="J222" s="124">
        <f>BK222</f>
        <v>0</v>
      </c>
      <c r="L222" s="120"/>
      <c r="M222" s="125"/>
      <c r="P222" s="126">
        <f>SUM(P223:P224)</f>
        <v>0</v>
      </c>
      <c r="R222" s="126">
        <f>SUM(R223:R224)</f>
        <v>0</v>
      </c>
      <c r="T222" s="127">
        <f>SUM(T223:T224)</f>
        <v>0</v>
      </c>
      <c r="AR222" s="121" t="s">
        <v>81</v>
      </c>
      <c r="AT222" s="128" t="s">
        <v>73</v>
      </c>
      <c r="AU222" s="128" t="s">
        <v>74</v>
      </c>
      <c r="AY222" s="121" t="s">
        <v>139</v>
      </c>
      <c r="BK222" s="129">
        <f>SUM(BK223:BK224)</f>
        <v>0</v>
      </c>
    </row>
    <row r="223" spans="2:65" s="1" customFormat="1" ht="16.5" customHeight="1">
      <c r="B223" s="132"/>
      <c r="C223" s="133" t="s">
        <v>450</v>
      </c>
      <c r="D223" s="133" t="s">
        <v>142</v>
      </c>
      <c r="E223" s="134" t="s">
        <v>555</v>
      </c>
      <c r="F223" s="135" t="s">
        <v>556</v>
      </c>
      <c r="G223" s="136" t="s">
        <v>327</v>
      </c>
      <c r="H223" s="137">
        <v>1</v>
      </c>
      <c r="I223" s="138"/>
      <c r="J223" s="139">
        <f>ROUND(I223*H223,2)</f>
        <v>0</v>
      </c>
      <c r="K223" s="135" t="s">
        <v>3</v>
      </c>
      <c r="L223" s="33"/>
      <c r="M223" s="140" t="s">
        <v>3</v>
      </c>
      <c r="N223" s="141" t="s">
        <v>45</v>
      </c>
      <c r="P223" s="142">
        <f>O223*H223</f>
        <v>0</v>
      </c>
      <c r="Q223" s="142">
        <v>0</v>
      </c>
      <c r="R223" s="142">
        <f>Q223*H223</f>
        <v>0</v>
      </c>
      <c r="S223" s="142">
        <v>0</v>
      </c>
      <c r="T223" s="143">
        <f>S223*H223</f>
        <v>0</v>
      </c>
      <c r="AR223" s="144" t="s">
        <v>159</v>
      </c>
      <c r="AT223" s="144" t="s">
        <v>142</v>
      </c>
      <c r="AU223" s="144" t="s">
        <v>81</v>
      </c>
      <c r="AY223" s="18" t="s">
        <v>139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8" t="s">
        <v>81</v>
      </c>
      <c r="BK223" s="145">
        <f>ROUND(I223*H223,2)</f>
        <v>0</v>
      </c>
      <c r="BL223" s="18" t="s">
        <v>159</v>
      </c>
      <c r="BM223" s="144" t="s">
        <v>557</v>
      </c>
    </row>
    <row r="224" spans="2:65" s="1" customFormat="1" ht="38.4">
      <c r="B224" s="33"/>
      <c r="D224" s="161" t="s">
        <v>363</v>
      </c>
      <c r="F224" s="178" t="s">
        <v>558</v>
      </c>
      <c r="I224" s="148"/>
      <c r="L224" s="33"/>
      <c r="M224" s="149"/>
      <c r="T224" s="54"/>
      <c r="AT224" s="18" t="s">
        <v>363</v>
      </c>
      <c r="AU224" s="18" t="s">
        <v>81</v>
      </c>
    </row>
    <row r="225" spans="2:65" s="11" customFormat="1" ht="25.95" customHeight="1">
      <c r="B225" s="120"/>
      <c r="D225" s="121" t="s">
        <v>73</v>
      </c>
      <c r="E225" s="122" t="s">
        <v>559</v>
      </c>
      <c r="F225" s="122" t="s">
        <v>560</v>
      </c>
      <c r="I225" s="123"/>
      <c r="J225" s="124">
        <f>BK225</f>
        <v>0</v>
      </c>
      <c r="L225" s="120"/>
      <c r="M225" s="125"/>
      <c r="P225" s="126">
        <f>SUM(P226:P228)</f>
        <v>0</v>
      </c>
      <c r="R225" s="126">
        <f>SUM(R226:R228)</f>
        <v>0</v>
      </c>
      <c r="T225" s="127">
        <f>SUM(T226:T228)</f>
        <v>0</v>
      </c>
      <c r="AR225" s="121" t="s">
        <v>81</v>
      </c>
      <c r="AT225" s="128" t="s">
        <v>73</v>
      </c>
      <c r="AU225" s="128" t="s">
        <v>74</v>
      </c>
      <c r="AY225" s="121" t="s">
        <v>139</v>
      </c>
      <c r="BK225" s="129">
        <f>SUM(BK226:BK228)</f>
        <v>0</v>
      </c>
    </row>
    <row r="226" spans="2:65" s="1" customFormat="1" ht="16.5" customHeight="1">
      <c r="B226" s="132"/>
      <c r="C226" s="133" t="s">
        <v>561</v>
      </c>
      <c r="D226" s="133" t="s">
        <v>142</v>
      </c>
      <c r="E226" s="134" t="s">
        <v>562</v>
      </c>
      <c r="F226" s="135" t="s">
        <v>563</v>
      </c>
      <c r="G226" s="136" t="s">
        <v>327</v>
      </c>
      <c r="H226" s="137">
        <v>1</v>
      </c>
      <c r="I226" s="138"/>
      <c r="J226" s="139">
        <f>ROUND(I226*H226,2)</f>
        <v>0</v>
      </c>
      <c r="K226" s="135" t="s">
        <v>3</v>
      </c>
      <c r="L226" s="33"/>
      <c r="M226" s="140" t="s">
        <v>3</v>
      </c>
      <c r="N226" s="141" t="s">
        <v>45</v>
      </c>
      <c r="P226" s="142">
        <f>O226*H226</f>
        <v>0</v>
      </c>
      <c r="Q226" s="142">
        <v>0</v>
      </c>
      <c r="R226" s="142">
        <f>Q226*H226</f>
        <v>0</v>
      </c>
      <c r="S226" s="142">
        <v>0</v>
      </c>
      <c r="T226" s="143">
        <f>S226*H226</f>
        <v>0</v>
      </c>
      <c r="AR226" s="144" t="s">
        <v>159</v>
      </c>
      <c r="AT226" s="144" t="s">
        <v>142</v>
      </c>
      <c r="AU226" s="144" t="s">
        <v>81</v>
      </c>
      <c r="AY226" s="18" t="s">
        <v>139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8" t="s">
        <v>81</v>
      </c>
      <c r="BK226" s="145">
        <f>ROUND(I226*H226,2)</f>
        <v>0</v>
      </c>
      <c r="BL226" s="18" t="s">
        <v>159</v>
      </c>
      <c r="BM226" s="144" t="s">
        <v>564</v>
      </c>
    </row>
    <row r="227" spans="2:65" s="1" customFormat="1" ht="96">
      <c r="B227" s="33"/>
      <c r="D227" s="161" t="s">
        <v>363</v>
      </c>
      <c r="F227" s="178" t="s">
        <v>565</v>
      </c>
      <c r="I227" s="148"/>
      <c r="L227" s="33"/>
      <c r="M227" s="149"/>
      <c r="T227" s="54"/>
      <c r="AT227" s="18" t="s">
        <v>363</v>
      </c>
      <c r="AU227" s="18" t="s">
        <v>81</v>
      </c>
    </row>
    <row r="228" spans="2:65" s="1" customFormat="1" ht="16.5" customHeight="1">
      <c r="B228" s="132"/>
      <c r="C228" s="133" t="s">
        <v>453</v>
      </c>
      <c r="D228" s="133" t="s">
        <v>142</v>
      </c>
      <c r="E228" s="134" t="s">
        <v>566</v>
      </c>
      <c r="F228" s="135" t="s">
        <v>411</v>
      </c>
      <c r="G228" s="136" t="s">
        <v>327</v>
      </c>
      <c r="H228" s="137">
        <v>1</v>
      </c>
      <c r="I228" s="138"/>
      <c r="J228" s="139">
        <f>ROUND(I228*H228,2)</f>
        <v>0</v>
      </c>
      <c r="K228" s="135" t="s">
        <v>3</v>
      </c>
      <c r="L228" s="33"/>
      <c r="M228" s="140" t="s">
        <v>3</v>
      </c>
      <c r="N228" s="141" t="s">
        <v>45</v>
      </c>
      <c r="P228" s="142">
        <f>O228*H228</f>
        <v>0</v>
      </c>
      <c r="Q228" s="142">
        <v>0</v>
      </c>
      <c r="R228" s="142">
        <f>Q228*H228</f>
        <v>0</v>
      </c>
      <c r="S228" s="142">
        <v>0</v>
      </c>
      <c r="T228" s="143">
        <f>S228*H228</f>
        <v>0</v>
      </c>
      <c r="AR228" s="144" t="s">
        <v>159</v>
      </c>
      <c r="AT228" s="144" t="s">
        <v>142</v>
      </c>
      <c r="AU228" s="144" t="s">
        <v>81</v>
      </c>
      <c r="AY228" s="18" t="s">
        <v>139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8" t="s">
        <v>81</v>
      </c>
      <c r="BK228" s="145">
        <f>ROUND(I228*H228,2)</f>
        <v>0</v>
      </c>
      <c r="BL228" s="18" t="s">
        <v>159</v>
      </c>
      <c r="BM228" s="144" t="s">
        <v>567</v>
      </c>
    </row>
    <row r="229" spans="2:65" s="11" customFormat="1" ht="25.95" customHeight="1">
      <c r="B229" s="120"/>
      <c r="D229" s="121" t="s">
        <v>73</v>
      </c>
      <c r="E229" s="122" t="s">
        <v>568</v>
      </c>
      <c r="F229" s="122" t="s">
        <v>569</v>
      </c>
      <c r="I229" s="123"/>
      <c r="J229" s="124">
        <f>BK229</f>
        <v>0</v>
      </c>
      <c r="L229" s="120"/>
      <c r="M229" s="125"/>
      <c r="P229" s="126">
        <f>SUM(P230:P240)</f>
        <v>0</v>
      </c>
      <c r="R229" s="126">
        <f>SUM(R230:R240)</f>
        <v>0</v>
      </c>
      <c r="T229" s="127">
        <f>SUM(T230:T240)</f>
        <v>0</v>
      </c>
      <c r="AR229" s="121" t="s">
        <v>81</v>
      </c>
      <c r="AT229" s="128" t="s">
        <v>73</v>
      </c>
      <c r="AU229" s="128" t="s">
        <v>74</v>
      </c>
      <c r="AY229" s="121" t="s">
        <v>139</v>
      </c>
      <c r="BK229" s="129">
        <f>SUM(BK230:BK240)</f>
        <v>0</v>
      </c>
    </row>
    <row r="230" spans="2:65" s="1" customFormat="1" ht="21.75" customHeight="1">
      <c r="B230" s="132"/>
      <c r="C230" s="133" t="s">
        <v>570</v>
      </c>
      <c r="D230" s="133" t="s">
        <v>142</v>
      </c>
      <c r="E230" s="134" t="s">
        <v>571</v>
      </c>
      <c r="F230" s="135" t="s">
        <v>572</v>
      </c>
      <c r="G230" s="136" t="s">
        <v>169</v>
      </c>
      <c r="H230" s="137">
        <v>23</v>
      </c>
      <c r="I230" s="138"/>
      <c r="J230" s="139">
        <f t="shared" ref="J230:J240" si="0">ROUND(I230*H230,2)</f>
        <v>0</v>
      </c>
      <c r="K230" s="135" t="s">
        <v>3</v>
      </c>
      <c r="L230" s="33"/>
      <c r="M230" s="140" t="s">
        <v>3</v>
      </c>
      <c r="N230" s="141" t="s">
        <v>45</v>
      </c>
      <c r="P230" s="142">
        <f t="shared" ref="P230:P240" si="1">O230*H230</f>
        <v>0</v>
      </c>
      <c r="Q230" s="142">
        <v>0</v>
      </c>
      <c r="R230" s="142">
        <f t="shared" ref="R230:R240" si="2">Q230*H230</f>
        <v>0</v>
      </c>
      <c r="S230" s="142">
        <v>0</v>
      </c>
      <c r="T230" s="143">
        <f t="shared" ref="T230:T240" si="3">S230*H230</f>
        <v>0</v>
      </c>
      <c r="AR230" s="144" t="s">
        <v>159</v>
      </c>
      <c r="AT230" s="144" t="s">
        <v>142</v>
      </c>
      <c r="AU230" s="144" t="s">
        <v>81</v>
      </c>
      <c r="AY230" s="18" t="s">
        <v>139</v>
      </c>
      <c r="BE230" s="145">
        <f t="shared" ref="BE230:BE240" si="4">IF(N230="základní",J230,0)</f>
        <v>0</v>
      </c>
      <c r="BF230" s="145">
        <f t="shared" ref="BF230:BF240" si="5">IF(N230="snížená",J230,0)</f>
        <v>0</v>
      </c>
      <c r="BG230" s="145">
        <f t="shared" ref="BG230:BG240" si="6">IF(N230="zákl. přenesená",J230,0)</f>
        <v>0</v>
      </c>
      <c r="BH230" s="145">
        <f t="shared" ref="BH230:BH240" si="7">IF(N230="sníž. přenesená",J230,0)</f>
        <v>0</v>
      </c>
      <c r="BI230" s="145">
        <f t="shared" ref="BI230:BI240" si="8">IF(N230="nulová",J230,0)</f>
        <v>0</v>
      </c>
      <c r="BJ230" s="18" t="s">
        <v>81</v>
      </c>
      <c r="BK230" s="145">
        <f t="shared" ref="BK230:BK240" si="9">ROUND(I230*H230,2)</f>
        <v>0</v>
      </c>
      <c r="BL230" s="18" t="s">
        <v>159</v>
      </c>
      <c r="BM230" s="144" t="s">
        <v>573</v>
      </c>
    </row>
    <row r="231" spans="2:65" s="1" customFormat="1" ht="24.15" customHeight="1">
      <c r="B231" s="132"/>
      <c r="C231" s="133" t="s">
        <v>456</v>
      </c>
      <c r="D231" s="133" t="s">
        <v>142</v>
      </c>
      <c r="E231" s="134" t="s">
        <v>574</v>
      </c>
      <c r="F231" s="135" t="s">
        <v>575</v>
      </c>
      <c r="G231" s="136" t="s">
        <v>169</v>
      </c>
      <c r="H231" s="137">
        <v>5</v>
      </c>
      <c r="I231" s="138"/>
      <c r="J231" s="139">
        <f t="shared" si="0"/>
        <v>0</v>
      </c>
      <c r="K231" s="135" t="s">
        <v>3</v>
      </c>
      <c r="L231" s="33"/>
      <c r="M231" s="140" t="s">
        <v>3</v>
      </c>
      <c r="N231" s="141" t="s">
        <v>45</v>
      </c>
      <c r="P231" s="142">
        <f t="shared" si="1"/>
        <v>0</v>
      </c>
      <c r="Q231" s="142">
        <v>0</v>
      </c>
      <c r="R231" s="142">
        <f t="shared" si="2"/>
        <v>0</v>
      </c>
      <c r="S231" s="142">
        <v>0</v>
      </c>
      <c r="T231" s="143">
        <f t="shared" si="3"/>
        <v>0</v>
      </c>
      <c r="AR231" s="144" t="s">
        <v>159</v>
      </c>
      <c r="AT231" s="144" t="s">
        <v>142</v>
      </c>
      <c r="AU231" s="144" t="s">
        <v>81</v>
      </c>
      <c r="AY231" s="18" t="s">
        <v>139</v>
      </c>
      <c r="BE231" s="145">
        <f t="shared" si="4"/>
        <v>0</v>
      </c>
      <c r="BF231" s="145">
        <f t="shared" si="5"/>
        <v>0</v>
      </c>
      <c r="BG231" s="145">
        <f t="shared" si="6"/>
        <v>0</v>
      </c>
      <c r="BH231" s="145">
        <f t="shared" si="7"/>
        <v>0</v>
      </c>
      <c r="BI231" s="145">
        <f t="shared" si="8"/>
        <v>0</v>
      </c>
      <c r="BJ231" s="18" t="s">
        <v>81</v>
      </c>
      <c r="BK231" s="145">
        <f t="shared" si="9"/>
        <v>0</v>
      </c>
      <c r="BL231" s="18" t="s">
        <v>159</v>
      </c>
      <c r="BM231" s="144" t="s">
        <v>576</v>
      </c>
    </row>
    <row r="232" spans="2:65" s="1" customFormat="1" ht="16.5" customHeight="1">
      <c r="B232" s="132"/>
      <c r="C232" s="133" t="s">
        <v>577</v>
      </c>
      <c r="D232" s="133" t="s">
        <v>142</v>
      </c>
      <c r="E232" s="134" t="s">
        <v>578</v>
      </c>
      <c r="F232" s="135" t="s">
        <v>579</v>
      </c>
      <c r="G232" s="136" t="s">
        <v>367</v>
      </c>
      <c r="H232" s="137">
        <v>3</v>
      </c>
      <c r="I232" s="138"/>
      <c r="J232" s="139">
        <f t="shared" si="0"/>
        <v>0</v>
      </c>
      <c r="K232" s="135" t="s">
        <v>3</v>
      </c>
      <c r="L232" s="33"/>
      <c r="M232" s="140" t="s">
        <v>3</v>
      </c>
      <c r="N232" s="141" t="s">
        <v>45</v>
      </c>
      <c r="P232" s="142">
        <f t="shared" si="1"/>
        <v>0</v>
      </c>
      <c r="Q232" s="142">
        <v>0</v>
      </c>
      <c r="R232" s="142">
        <f t="shared" si="2"/>
        <v>0</v>
      </c>
      <c r="S232" s="142">
        <v>0</v>
      </c>
      <c r="T232" s="143">
        <f t="shared" si="3"/>
        <v>0</v>
      </c>
      <c r="AR232" s="144" t="s">
        <v>159</v>
      </c>
      <c r="AT232" s="144" t="s">
        <v>142</v>
      </c>
      <c r="AU232" s="144" t="s">
        <v>81</v>
      </c>
      <c r="AY232" s="18" t="s">
        <v>139</v>
      </c>
      <c r="BE232" s="145">
        <f t="shared" si="4"/>
        <v>0</v>
      </c>
      <c r="BF232" s="145">
        <f t="shared" si="5"/>
        <v>0</v>
      </c>
      <c r="BG232" s="145">
        <f t="shared" si="6"/>
        <v>0</v>
      </c>
      <c r="BH232" s="145">
        <f t="shared" si="7"/>
        <v>0</v>
      </c>
      <c r="BI232" s="145">
        <f t="shared" si="8"/>
        <v>0</v>
      </c>
      <c r="BJ232" s="18" t="s">
        <v>81</v>
      </c>
      <c r="BK232" s="145">
        <f t="shared" si="9"/>
        <v>0</v>
      </c>
      <c r="BL232" s="18" t="s">
        <v>159</v>
      </c>
      <c r="BM232" s="144" t="s">
        <v>580</v>
      </c>
    </row>
    <row r="233" spans="2:65" s="1" customFormat="1" ht="21.75" customHeight="1">
      <c r="B233" s="132"/>
      <c r="C233" s="133" t="s">
        <v>459</v>
      </c>
      <c r="D233" s="133" t="s">
        <v>142</v>
      </c>
      <c r="E233" s="134" t="s">
        <v>581</v>
      </c>
      <c r="F233" s="135" t="s">
        <v>582</v>
      </c>
      <c r="G233" s="136" t="s">
        <v>169</v>
      </c>
      <c r="H233" s="137">
        <v>23</v>
      </c>
      <c r="I233" s="138"/>
      <c r="J233" s="139">
        <f t="shared" si="0"/>
        <v>0</v>
      </c>
      <c r="K233" s="135" t="s">
        <v>3</v>
      </c>
      <c r="L233" s="33"/>
      <c r="M233" s="140" t="s">
        <v>3</v>
      </c>
      <c r="N233" s="141" t="s">
        <v>45</v>
      </c>
      <c r="P233" s="142">
        <f t="shared" si="1"/>
        <v>0</v>
      </c>
      <c r="Q233" s="142">
        <v>0</v>
      </c>
      <c r="R233" s="142">
        <f t="shared" si="2"/>
        <v>0</v>
      </c>
      <c r="S233" s="142">
        <v>0</v>
      </c>
      <c r="T233" s="143">
        <f t="shared" si="3"/>
        <v>0</v>
      </c>
      <c r="AR233" s="144" t="s">
        <v>159</v>
      </c>
      <c r="AT233" s="144" t="s">
        <v>142</v>
      </c>
      <c r="AU233" s="144" t="s">
        <v>81</v>
      </c>
      <c r="AY233" s="18" t="s">
        <v>139</v>
      </c>
      <c r="BE233" s="145">
        <f t="shared" si="4"/>
        <v>0</v>
      </c>
      <c r="BF233" s="145">
        <f t="shared" si="5"/>
        <v>0</v>
      </c>
      <c r="BG233" s="145">
        <f t="shared" si="6"/>
        <v>0</v>
      </c>
      <c r="BH233" s="145">
        <f t="shared" si="7"/>
        <v>0</v>
      </c>
      <c r="BI233" s="145">
        <f t="shared" si="8"/>
        <v>0</v>
      </c>
      <c r="BJ233" s="18" t="s">
        <v>81</v>
      </c>
      <c r="BK233" s="145">
        <f t="shared" si="9"/>
        <v>0</v>
      </c>
      <c r="BL233" s="18" t="s">
        <v>159</v>
      </c>
      <c r="BM233" s="144" t="s">
        <v>583</v>
      </c>
    </row>
    <row r="234" spans="2:65" s="1" customFormat="1" ht="21.75" customHeight="1">
      <c r="B234" s="132"/>
      <c r="C234" s="133" t="s">
        <v>584</v>
      </c>
      <c r="D234" s="133" t="s">
        <v>142</v>
      </c>
      <c r="E234" s="134" t="s">
        <v>585</v>
      </c>
      <c r="F234" s="135" t="s">
        <v>586</v>
      </c>
      <c r="G234" s="136" t="s">
        <v>169</v>
      </c>
      <c r="H234" s="137">
        <v>5</v>
      </c>
      <c r="I234" s="138"/>
      <c r="J234" s="139">
        <f t="shared" si="0"/>
        <v>0</v>
      </c>
      <c r="K234" s="135" t="s">
        <v>3</v>
      </c>
      <c r="L234" s="33"/>
      <c r="M234" s="140" t="s">
        <v>3</v>
      </c>
      <c r="N234" s="141" t="s">
        <v>45</v>
      </c>
      <c r="P234" s="142">
        <f t="shared" si="1"/>
        <v>0</v>
      </c>
      <c r="Q234" s="142">
        <v>0</v>
      </c>
      <c r="R234" s="142">
        <f t="shared" si="2"/>
        <v>0</v>
      </c>
      <c r="S234" s="142">
        <v>0</v>
      </c>
      <c r="T234" s="143">
        <f t="shared" si="3"/>
        <v>0</v>
      </c>
      <c r="AR234" s="144" t="s">
        <v>159</v>
      </c>
      <c r="AT234" s="144" t="s">
        <v>142</v>
      </c>
      <c r="AU234" s="144" t="s">
        <v>81</v>
      </c>
      <c r="AY234" s="18" t="s">
        <v>139</v>
      </c>
      <c r="BE234" s="145">
        <f t="shared" si="4"/>
        <v>0</v>
      </c>
      <c r="BF234" s="145">
        <f t="shared" si="5"/>
        <v>0</v>
      </c>
      <c r="BG234" s="145">
        <f t="shared" si="6"/>
        <v>0</v>
      </c>
      <c r="BH234" s="145">
        <f t="shared" si="7"/>
        <v>0</v>
      </c>
      <c r="BI234" s="145">
        <f t="shared" si="8"/>
        <v>0</v>
      </c>
      <c r="BJ234" s="18" t="s">
        <v>81</v>
      </c>
      <c r="BK234" s="145">
        <f t="shared" si="9"/>
        <v>0</v>
      </c>
      <c r="BL234" s="18" t="s">
        <v>159</v>
      </c>
      <c r="BM234" s="144" t="s">
        <v>587</v>
      </c>
    </row>
    <row r="235" spans="2:65" s="1" customFormat="1" ht="16.5" customHeight="1">
      <c r="B235" s="132"/>
      <c r="C235" s="133" t="s">
        <v>464</v>
      </c>
      <c r="D235" s="133" t="s">
        <v>142</v>
      </c>
      <c r="E235" s="134" t="s">
        <v>588</v>
      </c>
      <c r="F235" s="135" t="s">
        <v>589</v>
      </c>
      <c r="G235" s="136" t="s">
        <v>169</v>
      </c>
      <c r="H235" s="137">
        <v>12</v>
      </c>
      <c r="I235" s="138"/>
      <c r="J235" s="139">
        <f t="shared" si="0"/>
        <v>0</v>
      </c>
      <c r="K235" s="135" t="s">
        <v>3</v>
      </c>
      <c r="L235" s="33"/>
      <c r="M235" s="140" t="s">
        <v>3</v>
      </c>
      <c r="N235" s="141" t="s">
        <v>45</v>
      </c>
      <c r="P235" s="142">
        <f t="shared" si="1"/>
        <v>0</v>
      </c>
      <c r="Q235" s="142">
        <v>0</v>
      </c>
      <c r="R235" s="142">
        <f t="shared" si="2"/>
        <v>0</v>
      </c>
      <c r="S235" s="142">
        <v>0</v>
      </c>
      <c r="T235" s="143">
        <f t="shared" si="3"/>
        <v>0</v>
      </c>
      <c r="AR235" s="144" t="s">
        <v>159</v>
      </c>
      <c r="AT235" s="144" t="s">
        <v>142</v>
      </c>
      <c r="AU235" s="144" t="s">
        <v>81</v>
      </c>
      <c r="AY235" s="18" t="s">
        <v>139</v>
      </c>
      <c r="BE235" s="145">
        <f t="shared" si="4"/>
        <v>0</v>
      </c>
      <c r="BF235" s="145">
        <f t="shared" si="5"/>
        <v>0</v>
      </c>
      <c r="BG235" s="145">
        <f t="shared" si="6"/>
        <v>0</v>
      </c>
      <c r="BH235" s="145">
        <f t="shared" si="7"/>
        <v>0</v>
      </c>
      <c r="BI235" s="145">
        <f t="shared" si="8"/>
        <v>0</v>
      </c>
      <c r="BJ235" s="18" t="s">
        <v>81</v>
      </c>
      <c r="BK235" s="145">
        <f t="shared" si="9"/>
        <v>0</v>
      </c>
      <c r="BL235" s="18" t="s">
        <v>159</v>
      </c>
      <c r="BM235" s="144" t="s">
        <v>590</v>
      </c>
    </row>
    <row r="236" spans="2:65" s="1" customFormat="1" ht="16.5" customHeight="1">
      <c r="B236" s="132"/>
      <c r="C236" s="133" t="s">
        <v>591</v>
      </c>
      <c r="D236" s="133" t="s">
        <v>142</v>
      </c>
      <c r="E236" s="134" t="s">
        <v>592</v>
      </c>
      <c r="F236" s="135" t="s">
        <v>593</v>
      </c>
      <c r="G236" s="136" t="s">
        <v>169</v>
      </c>
      <c r="H236" s="137">
        <v>40</v>
      </c>
      <c r="I236" s="138"/>
      <c r="J236" s="139">
        <f t="shared" si="0"/>
        <v>0</v>
      </c>
      <c r="K236" s="135" t="s">
        <v>3</v>
      </c>
      <c r="L236" s="33"/>
      <c r="M236" s="140" t="s">
        <v>3</v>
      </c>
      <c r="N236" s="141" t="s">
        <v>45</v>
      </c>
      <c r="P236" s="142">
        <f t="shared" si="1"/>
        <v>0</v>
      </c>
      <c r="Q236" s="142">
        <v>0</v>
      </c>
      <c r="R236" s="142">
        <f t="shared" si="2"/>
        <v>0</v>
      </c>
      <c r="S236" s="142">
        <v>0</v>
      </c>
      <c r="T236" s="143">
        <f t="shared" si="3"/>
        <v>0</v>
      </c>
      <c r="AR236" s="144" t="s">
        <v>159</v>
      </c>
      <c r="AT236" s="144" t="s">
        <v>142</v>
      </c>
      <c r="AU236" s="144" t="s">
        <v>81</v>
      </c>
      <c r="AY236" s="18" t="s">
        <v>139</v>
      </c>
      <c r="BE236" s="145">
        <f t="shared" si="4"/>
        <v>0</v>
      </c>
      <c r="BF236" s="145">
        <f t="shared" si="5"/>
        <v>0</v>
      </c>
      <c r="BG236" s="145">
        <f t="shared" si="6"/>
        <v>0</v>
      </c>
      <c r="BH236" s="145">
        <f t="shared" si="7"/>
        <v>0</v>
      </c>
      <c r="BI236" s="145">
        <f t="shared" si="8"/>
        <v>0</v>
      </c>
      <c r="BJ236" s="18" t="s">
        <v>81</v>
      </c>
      <c r="BK236" s="145">
        <f t="shared" si="9"/>
        <v>0</v>
      </c>
      <c r="BL236" s="18" t="s">
        <v>159</v>
      </c>
      <c r="BM236" s="144" t="s">
        <v>594</v>
      </c>
    </row>
    <row r="237" spans="2:65" s="1" customFormat="1" ht="16.5" customHeight="1">
      <c r="B237" s="132"/>
      <c r="C237" s="133" t="s">
        <v>335</v>
      </c>
      <c r="D237" s="133" t="s">
        <v>142</v>
      </c>
      <c r="E237" s="134" t="s">
        <v>595</v>
      </c>
      <c r="F237" s="135" t="s">
        <v>596</v>
      </c>
      <c r="G237" s="136" t="s">
        <v>169</v>
      </c>
      <c r="H237" s="137">
        <v>33</v>
      </c>
      <c r="I237" s="138"/>
      <c r="J237" s="139">
        <f t="shared" si="0"/>
        <v>0</v>
      </c>
      <c r="K237" s="135" t="s">
        <v>3</v>
      </c>
      <c r="L237" s="33"/>
      <c r="M237" s="140" t="s">
        <v>3</v>
      </c>
      <c r="N237" s="141" t="s">
        <v>45</v>
      </c>
      <c r="P237" s="142">
        <f t="shared" si="1"/>
        <v>0</v>
      </c>
      <c r="Q237" s="142">
        <v>0</v>
      </c>
      <c r="R237" s="142">
        <f t="shared" si="2"/>
        <v>0</v>
      </c>
      <c r="S237" s="142">
        <v>0</v>
      </c>
      <c r="T237" s="143">
        <f t="shared" si="3"/>
        <v>0</v>
      </c>
      <c r="AR237" s="144" t="s">
        <v>159</v>
      </c>
      <c r="AT237" s="144" t="s">
        <v>142</v>
      </c>
      <c r="AU237" s="144" t="s">
        <v>81</v>
      </c>
      <c r="AY237" s="18" t="s">
        <v>139</v>
      </c>
      <c r="BE237" s="145">
        <f t="shared" si="4"/>
        <v>0</v>
      </c>
      <c r="BF237" s="145">
        <f t="shared" si="5"/>
        <v>0</v>
      </c>
      <c r="BG237" s="145">
        <f t="shared" si="6"/>
        <v>0</v>
      </c>
      <c r="BH237" s="145">
        <f t="shared" si="7"/>
        <v>0</v>
      </c>
      <c r="BI237" s="145">
        <f t="shared" si="8"/>
        <v>0</v>
      </c>
      <c r="BJ237" s="18" t="s">
        <v>81</v>
      </c>
      <c r="BK237" s="145">
        <f t="shared" si="9"/>
        <v>0</v>
      </c>
      <c r="BL237" s="18" t="s">
        <v>159</v>
      </c>
      <c r="BM237" s="144" t="s">
        <v>597</v>
      </c>
    </row>
    <row r="238" spans="2:65" s="1" customFormat="1" ht="16.5" customHeight="1">
      <c r="B238" s="132"/>
      <c r="C238" s="133" t="s">
        <v>598</v>
      </c>
      <c r="D238" s="133" t="s">
        <v>142</v>
      </c>
      <c r="E238" s="134" t="s">
        <v>599</v>
      </c>
      <c r="F238" s="135" t="s">
        <v>600</v>
      </c>
      <c r="G238" s="136" t="s">
        <v>169</v>
      </c>
      <c r="H238" s="137">
        <v>5</v>
      </c>
      <c r="I238" s="138"/>
      <c r="J238" s="139">
        <f t="shared" si="0"/>
        <v>0</v>
      </c>
      <c r="K238" s="135" t="s">
        <v>3</v>
      </c>
      <c r="L238" s="33"/>
      <c r="M238" s="140" t="s">
        <v>3</v>
      </c>
      <c r="N238" s="141" t="s">
        <v>45</v>
      </c>
      <c r="P238" s="142">
        <f t="shared" si="1"/>
        <v>0</v>
      </c>
      <c r="Q238" s="142">
        <v>0</v>
      </c>
      <c r="R238" s="142">
        <f t="shared" si="2"/>
        <v>0</v>
      </c>
      <c r="S238" s="142">
        <v>0</v>
      </c>
      <c r="T238" s="143">
        <f t="shared" si="3"/>
        <v>0</v>
      </c>
      <c r="AR238" s="144" t="s">
        <v>159</v>
      </c>
      <c r="AT238" s="144" t="s">
        <v>142</v>
      </c>
      <c r="AU238" s="144" t="s">
        <v>81</v>
      </c>
      <c r="AY238" s="18" t="s">
        <v>139</v>
      </c>
      <c r="BE238" s="145">
        <f t="shared" si="4"/>
        <v>0</v>
      </c>
      <c r="BF238" s="145">
        <f t="shared" si="5"/>
        <v>0</v>
      </c>
      <c r="BG238" s="145">
        <f t="shared" si="6"/>
        <v>0</v>
      </c>
      <c r="BH238" s="145">
        <f t="shared" si="7"/>
        <v>0</v>
      </c>
      <c r="BI238" s="145">
        <f t="shared" si="8"/>
        <v>0</v>
      </c>
      <c r="BJ238" s="18" t="s">
        <v>81</v>
      </c>
      <c r="BK238" s="145">
        <f t="shared" si="9"/>
        <v>0</v>
      </c>
      <c r="BL238" s="18" t="s">
        <v>159</v>
      </c>
      <c r="BM238" s="144" t="s">
        <v>601</v>
      </c>
    </row>
    <row r="239" spans="2:65" s="1" customFormat="1" ht="16.5" customHeight="1">
      <c r="B239" s="132"/>
      <c r="C239" s="133" t="s">
        <v>469</v>
      </c>
      <c r="D239" s="133" t="s">
        <v>142</v>
      </c>
      <c r="E239" s="134" t="s">
        <v>602</v>
      </c>
      <c r="F239" s="135" t="s">
        <v>603</v>
      </c>
      <c r="G239" s="136" t="s">
        <v>604</v>
      </c>
      <c r="H239" s="137">
        <v>9</v>
      </c>
      <c r="I239" s="138"/>
      <c r="J239" s="139">
        <f t="shared" si="0"/>
        <v>0</v>
      </c>
      <c r="K239" s="135" t="s">
        <v>3</v>
      </c>
      <c r="L239" s="33"/>
      <c r="M239" s="140" t="s">
        <v>3</v>
      </c>
      <c r="N239" s="141" t="s">
        <v>45</v>
      </c>
      <c r="P239" s="142">
        <f t="shared" si="1"/>
        <v>0</v>
      </c>
      <c r="Q239" s="142">
        <v>0</v>
      </c>
      <c r="R239" s="142">
        <f t="shared" si="2"/>
        <v>0</v>
      </c>
      <c r="S239" s="142">
        <v>0</v>
      </c>
      <c r="T239" s="143">
        <f t="shared" si="3"/>
        <v>0</v>
      </c>
      <c r="AR239" s="144" t="s">
        <v>159</v>
      </c>
      <c r="AT239" s="144" t="s">
        <v>142</v>
      </c>
      <c r="AU239" s="144" t="s">
        <v>81</v>
      </c>
      <c r="AY239" s="18" t="s">
        <v>139</v>
      </c>
      <c r="BE239" s="145">
        <f t="shared" si="4"/>
        <v>0</v>
      </c>
      <c r="BF239" s="145">
        <f t="shared" si="5"/>
        <v>0</v>
      </c>
      <c r="BG239" s="145">
        <f t="shared" si="6"/>
        <v>0</v>
      </c>
      <c r="BH239" s="145">
        <f t="shared" si="7"/>
        <v>0</v>
      </c>
      <c r="BI239" s="145">
        <f t="shared" si="8"/>
        <v>0</v>
      </c>
      <c r="BJ239" s="18" t="s">
        <v>81</v>
      </c>
      <c r="BK239" s="145">
        <f t="shared" si="9"/>
        <v>0</v>
      </c>
      <c r="BL239" s="18" t="s">
        <v>159</v>
      </c>
      <c r="BM239" s="144" t="s">
        <v>605</v>
      </c>
    </row>
    <row r="240" spans="2:65" s="1" customFormat="1" ht="16.5" customHeight="1">
      <c r="B240" s="132"/>
      <c r="C240" s="133" t="s">
        <v>606</v>
      </c>
      <c r="D240" s="133" t="s">
        <v>142</v>
      </c>
      <c r="E240" s="134" t="s">
        <v>607</v>
      </c>
      <c r="F240" s="135" t="s">
        <v>411</v>
      </c>
      <c r="G240" s="136" t="s">
        <v>327</v>
      </c>
      <c r="H240" s="137">
        <v>1</v>
      </c>
      <c r="I240" s="138"/>
      <c r="J240" s="139">
        <f t="shared" si="0"/>
        <v>0</v>
      </c>
      <c r="K240" s="135" t="s">
        <v>3</v>
      </c>
      <c r="L240" s="33"/>
      <c r="M240" s="179" t="s">
        <v>3</v>
      </c>
      <c r="N240" s="180" t="s">
        <v>45</v>
      </c>
      <c r="O240" s="181"/>
      <c r="P240" s="182">
        <f t="shared" si="1"/>
        <v>0</v>
      </c>
      <c r="Q240" s="182">
        <v>0</v>
      </c>
      <c r="R240" s="182">
        <f t="shared" si="2"/>
        <v>0</v>
      </c>
      <c r="S240" s="182">
        <v>0</v>
      </c>
      <c r="T240" s="183">
        <f t="shared" si="3"/>
        <v>0</v>
      </c>
      <c r="AR240" s="144" t="s">
        <v>159</v>
      </c>
      <c r="AT240" s="144" t="s">
        <v>142</v>
      </c>
      <c r="AU240" s="144" t="s">
        <v>81</v>
      </c>
      <c r="AY240" s="18" t="s">
        <v>139</v>
      </c>
      <c r="BE240" s="145">
        <f t="shared" si="4"/>
        <v>0</v>
      </c>
      <c r="BF240" s="145">
        <f t="shared" si="5"/>
        <v>0</v>
      </c>
      <c r="BG240" s="145">
        <f t="shared" si="6"/>
        <v>0</v>
      </c>
      <c r="BH240" s="145">
        <f t="shared" si="7"/>
        <v>0</v>
      </c>
      <c r="BI240" s="145">
        <f t="shared" si="8"/>
        <v>0</v>
      </c>
      <c r="BJ240" s="18" t="s">
        <v>81</v>
      </c>
      <c r="BK240" s="145">
        <f t="shared" si="9"/>
        <v>0</v>
      </c>
      <c r="BL240" s="18" t="s">
        <v>159</v>
      </c>
      <c r="BM240" s="144" t="s">
        <v>608</v>
      </c>
    </row>
    <row r="241" spans="2:12" s="1" customFormat="1" ht="6.9" customHeight="1">
      <c r="B241" s="42"/>
      <c r="C241" s="43"/>
      <c r="D241" s="43"/>
      <c r="E241" s="43"/>
      <c r="F241" s="43"/>
      <c r="G241" s="43"/>
      <c r="H241" s="43"/>
      <c r="I241" s="43"/>
      <c r="J241" s="43"/>
      <c r="K241" s="43"/>
      <c r="L241" s="33"/>
    </row>
  </sheetData>
  <autoFilter ref="C86:K240" xr:uid="{00000000-0009-0000-0000-000002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503"/>
  <sheetViews>
    <sheetView showGridLines="0" topLeftCell="A15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1" t="s">
        <v>6</v>
      </c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98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" customHeight="1">
      <c r="B4" s="21"/>
      <c r="D4" s="22" t="s">
        <v>110</v>
      </c>
      <c r="L4" s="21"/>
      <c r="M4" s="91" t="s">
        <v>11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26.25" customHeight="1">
      <c r="B7" s="21"/>
      <c r="E7" s="332" t="str">
        <f>'Rekapitulace stavby'!K6</f>
        <v>ATS NA DOLÁCH A OPTIMALIZAČNÍ OPATŘENÍ NA VODOVODNÍ SÍTI V OBCI MUKAŘOV</v>
      </c>
      <c r="F7" s="333"/>
      <c r="G7" s="333"/>
      <c r="H7" s="333"/>
      <c r="L7" s="21"/>
    </row>
    <row r="8" spans="2:46" ht="13.2">
      <c r="B8" s="21"/>
      <c r="D8" s="28" t="s">
        <v>111</v>
      </c>
      <c r="L8" s="21"/>
    </row>
    <row r="9" spans="2:46" ht="16.5" customHeight="1">
      <c r="B9" s="21"/>
      <c r="E9" s="332" t="s">
        <v>624</v>
      </c>
      <c r="F9" s="302"/>
      <c r="G9" s="302"/>
      <c r="H9" s="302"/>
      <c r="L9" s="21"/>
    </row>
    <row r="10" spans="2:46" ht="12" customHeight="1">
      <c r="B10" s="21"/>
      <c r="D10" s="28" t="s">
        <v>625</v>
      </c>
      <c r="L10" s="21"/>
    </row>
    <row r="11" spans="2:46" s="1" customFormat="1" ht="16.5" customHeight="1">
      <c r="B11" s="33"/>
      <c r="E11" s="291" t="s">
        <v>626</v>
      </c>
      <c r="F11" s="331"/>
      <c r="G11" s="331"/>
      <c r="H11" s="331"/>
      <c r="L11" s="33"/>
    </row>
    <row r="12" spans="2:46" s="1" customFormat="1" ht="12" customHeight="1">
      <c r="B12" s="33"/>
      <c r="D12" s="28" t="s">
        <v>627</v>
      </c>
      <c r="L12" s="33"/>
    </row>
    <row r="13" spans="2:46" s="1" customFormat="1" ht="16.5" customHeight="1">
      <c r="B13" s="33"/>
      <c r="E13" s="328" t="s">
        <v>628</v>
      </c>
      <c r="F13" s="331"/>
      <c r="G13" s="331"/>
      <c r="H13" s="331"/>
      <c r="L13" s="33"/>
    </row>
    <row r="14" spans="2:46" s="1" customFormat="1">
      <c r="B14" s="33"/>
      <c r="L14" s="33"/>
    </row>
    <row r="15" spans="2:46" s="1" customFormat="1" ht="12" customHeight="1">
      <c r="B15" s="33"/>
      <c r="D15" s="28" t="s">
        <v>19</v>
      </c>
      <c r="F15" s="26" t="s">
        <v>3</v>
      </c>
      <c r="I15" s="28" t="s">
        <v>20</v>
      </c>
      <c r="J15" s="26" t="s">
        <v>3</v>
      </c>
      <c r="L15" s="33"/>
    </row>
    <row r="16" spans="2:46" s="1" customFormat="1" ht="12" customHeight="1">
      <c r="B16" s="33"/>
      <c r="D16" s="28" t="s">
        <v>21</v>
      </c>
      <c r="F16" s="26" t="s">
        <v>22</v>
      </c>
      <c r="I16" s="28" t="s">
        <v>23</v>
      </c>
      <c r="J16" s="50" t="str">
        <f>'Rekapitulace stavby'!AN8</f>
        <v>28. 3. 2025</v>
      </c>
      <c r="L16" s="33"/>
    </row>
    <row r="17" spans="2:12" s="1" customFormat="1" ht="10.8" customHeight="1">
      <c r="B17" s="33"/>
      <c r="L17" s="33"/>
    </row>
    <row r="18" spans="2:12" s="1" customFormat="1" ht="12" customHeight="1">
      <c r="B18" s="33"/>
      <c r="D18" s="28" t="s">
        <v>25</v>
      </c>
      <c r="I18" s="28" t="s">
        <v>26</v>
      </c>
      <c r="J18" s="26" t="s">
        <v>27</v>
      </c>
      <c r="L18" s="33"/>
    </row>
    <row r="19" spans="2:12" s="1" customFormat="1" ht="18" customHeight="1">
      <c r="B19" s="33"/>
      <c r="E19" s="26" t="s">
        <v>28</v>
      </c>
      <c r="I19" s="28" t="s">
        <v>29</v>
      </c>
      <c r="J19" s="26" t="s">
        <v>3</v>
      </c>
      <c r="L19" s="33"/>
    </row>
    <row r="20" spans="2:12" s="1" customFormat="1" ht="6.9" customHeight="1">
      <c r="B20" s="33"/>
      <c r="L20" s="33"/>
    </row>
    <row r="21" spans="2:12" s="1" customFormat="1" ht="12" customHeight="1">
      <c r="B21" s="33"/>
      <c r="D21" s="28" t="s">
        <v>30</v>
      </c>
      <c r="I21" s="28" t="s">
        <v>26</v>
      </c>
      <c r="J21" s="29" t="str">
        <f>'Rekapitulace stavby'!AN13</f>
        <v>Vyplň údaj</v>
      </c>
      <c r="L21" s="33"/>
    </row>
    <row r="22" spans="2:12" s="1" customFormat="1" ht="18" customHeight="1">
      <c r="B22" s="33"/>
      <c r="E22" s="334" t="str">
        <f>'Rekapitulace stavby'!E14</f>
        <v>Vyplň údaj</v>
      </c>
      <c r="F22" s="315"/>
      <c r="G22" s="315"/>
      <c r="H22" s="315"/>
      <c r="I22" s="28" t="s">
        <v>29</v>
      </c>
      <c r="J22" s="29" t="str">
        <f>'Rekapitulace stavby'!AN14</f>
        <v>Vyplň údaj</v>
      </c>
      <c r="L22" s="33"/>
    </row>
    <row r="23" spans="2:12" s="1" customFormat="1" ht="6.9" customHeight="1">
      <c r="B23" s="33"/>
      <c r="L23" s="33"/>
    </row>
    <row r="24" spans="2:12" s="1" customFormat="1" ht="12" customHeight="1">
      <c r="B24" s="33"/>
      <c r="D24" s="28" t="s">
        <v>32</v>
      </c>
      <c r="I24" s="28" t="s">
        <v>26</v>
      </c>
      <c r="J24" s="26" t="s">
        <v>33</v>
      </c>
      <c r="L24" s="33"/>
    </row>
    <row r="25" spans="2:12" s="1" customFormat="1" ht="18" customHeight="1">
      <c r="B25" s="33"/>
      <c r="E25" s="26" t="s">
        <v>34</v>
      </c>
      <c r="I25" s="28" t="s">
        <v>29</v>
      </c>
      <c r="J25" s="26" t="s">
        <v>3</v>
      </c>
      <c r="L25" s="33"/>
    </row>
    <row r="26" spans="2:12" s="1" customFormat="1" ht="6.9" customHeight="1">
      <c r="B26" s="33"/>
      <c r="L26" s="33"/>
    </row>
    <row r="27" spans="2:12" s="1" customFormat="1" ht="12" customHeight="1">
      <c r="B27" s="33"/>
      <c r="D27" s="28" t="s">
        <v>36</v>
      </c>
      <c r="I27" s="28" t="s">
        <v>26</v>
      </c>
      <c r="J27" s="26" t="s">
        <v>3</v>
      </c>
      <c r="L27" s="33"/>
    </row>
    <row r="28" spans="2:12" s="1" customFormat="1" ht="18" customHeight="1">
      <c r="B28" s="33"/>
      <c r="E28" s="26" t="s">
        <v>37</v>
      </c>
      <c r="I28" s="28" t="s">
        <v>29</v>
      </c>
      <c r="J28" s="26" t="s">
        <v>3</v>
      </c>
      <c r="L28" s="33"/>
    </row>
    <row r="29" spans="2:12" s="1" customFormat="1" ht="6.9" customHeight="1">
      <c r="B29" s="33"/>
      <c r="L29" s="33"/>
    </row>
    <row r="30" spans="2:12" s="1" customFormat="1" ht="12" customHeight="1">
      <c r="B30" s="33"/>
      <c r="D30" s="28" t="s">
        <v>38</v>
      </c>
      <c r="L30" s="33"/>
    </row>
    <row r="31" spans="2:12" s="7" customFormat="1" ht="16.5" customHeight="1">
      <c r="B31" s="92"/>
      <c r="E31" s="319" t="s">
        <v>3</v>
      </c>
      <c r="F31" s="319"/>
      <c r="G31" s="319"/>
      <c r="H31" s="319"/>
      <c r="L31" s="92"/>
    </row>
    <row r="32" spans="2:12" s="1" customFormat="1" ht="6.9" customHeight="1">
      <c r="B32" s="33"/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>
      <c r="B34" s="33"/>
      <c r="D34" s="93" t="s">
        <v>40</v>
      </c>
      <c r="J34" s="64">
        <f>ROUND(J103, 2)</f>
        <v>0</v>
      </c>
      <c r="L34" s="33"/>
    </row>
    <row r="35" spans="2:12" s="1" customFormat="1" ht="6.9" customHeight="1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" customHeight="1">
      <c r="B36" s="33"/>
      <c r="F36" s="36" t="s">
        <v>42</v>
      </c>
      <c r="I36" s="36" t="s">
        <v>41</v>
      </c>
      <c r="J36" s="36" t="s">
        <v>43</v>
      </c>
      <c r="L36" s="33"/>
    </row>
    <row r="37" spans="2:12" s="1" customFormat="1" ht="14.4" customHeight="1">
      <c r="B37" s="33"/>
      <c r="D37" s="53" t="s">
        <v>44</v>
      </c>
      <c r="E37" s="28" t="s">
        <v>45</v>
      </c>
      <c r="F37" s="84">
        <f>ROUND((SUM(BE103:BE502)),  2)</f>
        <v>0</v>
      </c>
      <c r="I37" s="94">
        <v>0.21</v>
      </c>
      <c r="J37" s="84">
        <f>ROUND(((SUM(BE103:BE502))*I37),  2)</f>
        <v>0</v>
      </c>
      <c r="L37" s="33"/>
    </row>
    <row r="38" spans="2:12" s="1" customFormat="1" ht="14.4" customHeight="1">
      <c r="B38" s="33"/>
      <c r="E38" s="28" t="s">
        <v>46</v>
      </c>
      <c r="F38" s="84">
        <f>ROUND((SUM(BF103:BF502)),  2)</f>
        <v>0</v>
      </c>
      <c r="I38" s="94">
        <v>0.12</v>
      </c>
      <c r="J38" s="84">
        <f>ROUND(((SUM(BF103:BF502))*I38),  2)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ROUND((SUM(BG103:BG502)),  2)</f>
        <v>0</v>
      </c>
      <c r="I39" s="94">
        <v>0.21</v>
      </c>
      <c r="J39" s="84">
        <f>0</f>
        <v>0</v>
      </c>
      <c r="L39" s="33"/>
    </row>
    <row r="40" spans="2:12" s="1" customFormat="1" ht="14.4" hidden="1" customHeight="1">
      <c r="B40" s="33"/>
      <c r="E40" s="28" t="s">
        <v>48</v>
      </c>
      <c r="F40" s="84">
        <f>ROUND((SUM(BH103:BH502)),  2)</f>
        <v>0</v>
      </c>
      <c r="I40" s="94">
        <v>0.12</v>
      </c>
      <c r="J40" s="84">
        <f>0</f>
        <v>0</v>
      </c>
      <c r="L40" s="33"/>
    </row>
    <row r="41" spans="2:12" s="1" customFormat="1" ht="14.4" hidden="1" customHeight="1">
      <c r="B41" s="33"/>
      <c r="E41" s="28" t="s">
        <v>49</v>
      </c>
      <c r="F41" s="84">
        <f>ROUND((SUM(BI103:BI502)),  2)</f>
        <v>0</v>
      </c>
      <c r="I41" s="94">
        <v>0</v>
      </c>
      <c r="J41" s="84">
        <f>0</f>
        <v>0</v>
      </c>
      <c r="L41" s="33"/>
    </row>
    <row r="42" spans="2:12" s="1" customFormat="1" ht="6.9" customHeight="1">
      <c r="B42" s="33"/>
      <c r="L42" s="33"/>
    </row>
    <row r="43" spans="2:12" s="1" customFormat="1" ht="25.35" customHeight="1">
      <c r="B43" s="33"/>
      <c r="C43" s="95"/>
      <c r="D43" s="96" t="s">
        <v>50</v>
      </c>
      <c r="E43" s="55"/>
      <c r="F43" s="55"/>
      <c r="G43" s="97" t="s">
        <v>51</v>
      </c>
      <c r="H43" s="98" t="s">
        <v>52</v>
      </c>
      <c r="I43" s="55"/>
      <c r="J43" s="99">
        <f>SUM(J34:J41)</f>
        <v>0</v>
      </c>
      <c r="K43" s="100"/>
      <c r="L43" s="33"/>
    </row>
    <row r="44" spans="2:12" s="1" customFormat="1" ht="14.4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" customHeight="1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" customHeight="1">
      <c r="B49" s="33"/>
      <c r="C49" s="22" t="s">
        <v>113</v>
      </c>
      <c r="L49" s="33"/>
    </row>
    <row r="50" spans="2:12" s="1" customFormat="1" ht="6.9" customHeight="1">
      <c r="B50" s="33"/>
      <c r="L50" s="33"/>
    </row>
    <row r="51" spans="2:12" s="1" customFormat="1" ht="12" customHeight="1">
      <c r="B51" s="33"/>
      <c r="C51" s="28" t="s">
        <v>17</v>
      </c>
      <c r="L51" s="33"/>
    </row>
    <row r="52" spans="2:12" s="1" customFormat="1" ht="26.25" customHeight="1">
      <c r="B52" s="33"/>
      <c r="E52" s="332" t="str">
        <f>E7</f>
        <v>ATS NA DOLÁCH A OPTIMALIZAČNÍ OPATŘENÍ NA VODOVODNÍ SÍTI V OBCI MUKAŘOV</v>
      </c>
      <c r="F52" s="333"/>
      <c r="G52" s="333"/>
      <c r="H52" s="333"/>
      <c r="L52" s="33"/>
    </row>
    <row r="53" spans="2:12" ht="12" customHeight="1">
      <c r="B53" s="21"/>
      <c r="C53" s="28" t="s">
        <v>111</v>
      </c>
      <c r="L53" s="21"/>
    </row>
    <row r="54" spans="2:12" ht="16.5" customHeight="1">
      <c r="B54" s="21"/>
      <c r="E54" s="332" t="s">
        <v>624</v>
      </c>
      <c r="F54" s="302"/>
      <c r="G54" s="302"/>
      <c r="H54" s="302"/>
      <c r="L54" s="21"/>
    </row>
    <row r="55" spans="2:12" ht="12" customHeight="1">
      <c r="B55" s="21"/>
      <c r="C55" s="28" t="s">
        <v>625</v>
      </c>
      <c r="L55" s="21"/>
    </row>
    <row r="56" spans="2:12" s="1" customFormat="1" ht="16.5" customHeight="1">
      <c r="B56" s="33"/>
      <c r="E56" s="291" t="s">
        <v>626</v>
      </c>
      <c r="F56" s="331"/>
      <c r="G56" s="331"/>
      <c r="H56" s="331"/>
      <c r="L56" s="33"/>
    </row>
    <row r="57" spans="2:12" s="1" customFormat="1" ht="12" customHeight="1">
      <c r="B57" s="33"/>
      <c r="C57" s="28" t="s">
        <v>627</v>
      </c>
      <c r="L57" s="33"/>
    </row>
    <row r="58" spans="2:12" s="1" customFormat="1" ht="16.5" customHeight="1">
      <c r="B58" s="33"/>
      <c r="E58" s="328" t="str">
        <f>E13</f>
        <v>01.1-1 - PŘÍVOD ATS</v>
      </c>
      <c r="F58" s="331"/>
      <c r="G58" s="331"/>
      <c r="H58" s="331"/>
      <c r="L58" s="33"/>
    </row>
    <row r="59" spans="2:12" s="1" customFormat="1" ht="6.9" customHeight="1">
      <c r="B59" s="33"/>
      <c r="L59" s="33"/>
    </row>
    <row r="60" spans="2:12" s="1" customFormat="1" ht="12" customHeight="1">
      <c r="B60" s="33"/>
      <c r="C60" s="28" t="s">
        <v>21</v>
      </c>
      <c r="F60" s="26" t="str">
        <f>F16</f>
        <v>Mukařov u Říčan</v>
      </c>
      <c r="I60" s="28" t="s">
        <v>23</v>
      </c>
      <c r="J60" s="50" t="str">
        <f>IF(J16="","",J16)</f>
        <v>28. 3. 2025</v>
      </c>
      <c r="L60" s="33"/>
    </row>
    <row r="61" spans="2:12" s="1" customFormat="1" ht="6.9" customHeight="1">
      <c r="B61" s="33"/>
      <c r="L61" s="33"/>
    </row>
    <row r="62" spans="2:12" s="1" customFormat="1" ht="40.049999999999997" customHeight="1">
      <c r="B62" s="33"/>
      <c r="C62" s="28" t="s">
        <v>25</v>
      </c>
      <c r="F62" s="26" t="str">
        <f>E19</f>
        <v>Obec Mukařov</v>
      </c>
      <c r="I62" s="28" t="s">
        <v>32</v>
      </c>
      <c r="J62" s="31" t="str">
        <f>E25</f>
        <v>Vodohospodářský rozvoj a výstavba a.s. Praha</v>
      </c>
      <c r="L62" s="33"/>
    </row>
    <row r="63" spans="2:12" s="1" customFormat="1" ht="15.15" customHeight="1">
      <c r="B63" s="33"/>
      <c r="C63" s="28" t="s">
        <v>30</v>
      </c>
      <c r="F63" s="26" t="str">
        <f>IF(E22="","",E22)</f>
        <v>Vyplň údaj</v>
      </c>
      <c r="I63" s="28" t="s">
        <v>36</v>
      </c>
      <c r="J63" s="31" t="str">
        <f>E28</f>
        <v>M. Morská</v>
      </c>
      <c r="L63" s="33"/>
    </row>
    <row r="64" spans="2:12" s="1" customFormat="1" ht="10.35" customHeight="1">
      <c r="B64" s="33"/>
      <c r="L64" s="33"/>
    </row>
    <row r="65" spans="2:47" s="1" customFormat="1" ht="29.25" customHeight="1">
      <c r="B65" s="33"/>
      <c r="C65" s="101" t="s">
        <v>114</v>
      </c>
      <c r="D65" s="95"/>
      <c r="E65" s="95"/>
      <c r="F65" s="95"/>
      <c r="G65" s="95"/>
      <c r="H65" s="95"/>
      <c r="I65" s="95"/>
      <c r="J65" s="102" t="s">
        <v>115</v>
      </c>
      <c r="K65" s="95"/>
      <c r="L65" s="33"/>
    </row>
    <row r="66" spans="2:47" s="1" customFormat="1" ht="10.35" customHeight="1">
      <c r="B66" s="33"/>
      <c r="L66" s="33"/>
    </row>
    <row r="67" spans="2:47" s="1" customFormat="1" ht="22.8" customHeight="1">
      <c r="B67" s="33"/>
      <c r="C67" s="103" t="s">
        <v>72</v>
      </c>
      <c r="J67" s="64">
        <f>J103</f>
        <v>0</v>
      </c>
      <c r="L67" s="33"/>
      <c r="AU67" s="18" t="s">
        <v>116</v>
      </c>
    </row>
    <row r="68" spans="2:47" s="8" customFormat="1" ht="24.9" customHeight="1">
      <c r="B68" s="104"/>
      <c r="D68" s="105" t="s">
        <v>117</v>
      </c>
      <c r="E68" s="106"/>
      <c r="F68" s="106"/>
      <c r="G68" s="106"/>
      <c r="H68" s="106"/>
      <c r="I68" s="106"/>
      <c r="J68" s="107">
        <f>J104</f>
        <v>0</v>
      </c>
      <c r="L68" s="104"/>
    </row>
    <row r="69" spans="2:47" s="9" customFormat="1" ht="19.95" customHeight="1">
      <c r="B69" s="108"/>
      <c r="D69" s="109" t="s">
        <v>629</v>
      </c>
      <c r="E69" s="110"/>
      <c r="F69" s="110"/>
      <c r="G69" s="110"/>
      <c r="H69" s="110"/>
      <c r="I69" s="110"/>
      <c r="J69" s="111">
        <f>J105</f>
        <v>0</v>
      </c>
      <c r="L69" s="108"/>
    </row>
    <row r="70" spans="2:47" s="9" customFormat="1" ht="19.95" customHeight="1">
      <c r="B70" s="108"/>
      <c r="D70" s="109" t="s">
        <v>630</v>
      </c>
      <c r="E70" s="110"/>
      <c r="F70" s="110"/>
      <c r="G70" s="110"/>
      <c r="H70" s="110"/>
      <c r="I70" s="110"/>
      <c r="J70" s="111">
        <f>J302</f>
        <v>0</v>
      </c>
      <c r="L70" s="108"/>
    </row>
    <row r="71" spans="2:47" s="9" customFormat="1" ht="19.95" customHeight="1">
      <c r="B71" s="108"/>
      <c r="D71" s="109" t="s">
        <v>631</v>
      </c>
      <c r="E71" s="110"/>
      <c r="F71" s="110"/>
      <c r="G71" s="110"/>
      <c r="H71" s="110"/>
      <c r="I71" s="110"/>
      <c r="J71" s="111">
        <f>J305</f>
        <v>0</v>
      </c>
      <c r="L71" s="108"/>
    </row>
    <row r="72" spans="2:47" s="9" customFormat="1" ht="19.95" customHeight="1">
      <c r="B72" s="108"/>
      <c r="D72" s="109" t="s">
        <v>632</v>
      </c>
      <c r="E72" s="110"/>
      <c r="F72" s="110"/>
      <c r="G72" s="110"/>
      <c r="H72" s="110"/>
      <c r="I72" s="110"/>
      <c r="J72" s="111">
        <f>J313</f>
        <v>0</v>
      </c>
      <c r="L72" s="108"/>
    </row>
    <row r="73" spans="2:47" s="9" customFormat="1" ht="19.95" customHeight="1">
      <c r="B73" s="108"/>
      <c r="D73" s="109" t="s">
        <v>633</v>
      </c>
      <c r="E73" s="110"/>
      <c r="F73" s="110"/>
      <c r="G73" s="110"/>
      <c r="H73" s="110"/>
      <c r="I73" s="110"/>
      <c r="J73" s="111">
        <f>J337</f>
        <v>0</v>
      </c>
      <c r="L73" s="108"/>
    </row>
    <row r="74" spans="2:47" s="9" customFormat="1" ht="19.95" customHeight="1">
      <c r="B74" s="108"/>
      <c r="D74" s="109" t="s">
        <v>118</v>
      </c>
      <c r="E74" s="110"/>
      <c r="F74" s="110"/>
      <c r="G74" s="110"/>
      <c r="H74" s="110"/>
      <c r="I74" s="110"/>
      <c r="J74" s="111">
        <f>J371</f>
        <v>0</v>
      </c>
      <c r="L74" s="108"/>
    </row>
    <row r="75" spans="2:47" s="9" customFormat="1" ht="19.95" customHeight="1">
      <c r="B75" s="108"/>
      <c r="D75" s="109" t="s">
        <v>634</v>
      </c>
      <c r="E75" s="110"/>
      <c r="F75" s="110"/>
      <c r="G75" s="110"/>
      <c r="H75" s="110"/>
      <c r="I75" s="110"/>
      <c r="J75" s="111">
        <f>J449</f>
        <v>0</v>
      </c>
      <c r="L75" s="108"/>
    </row>
    <row r="76" spans="2:47" s="9" customFormat="1" ht="19.95" customHeight="1">
      <c r="B76" s="108"/>
      <c r="D76" s="109" t="s">
        <v>635</v>
      </c>
      <c r="E76" s="110"/>
      <c r="F76" s="110"/>
      <c r="G76" s="110"/>
      <c r="H76" s="110"/>
      <c r="I76" s="110"/>
      <c r="J76" s="111">
        <f>J463</f>
        <v>0</v>
      </c>
      <c r="L76" s="108"/>
    </row>
    <row r="77" spans="2:47" s="9" customFormat="1" ht="19.95" customHeight="1">
      <c r="B77" s="108"/>
      <c r="D77" s="109" t="s">
        <v>636</v>
      </c>
      <c r="E77" s="110"/>
      <c r="F77" s="110"/>
      <c r="G77" s="110"/>
      <c r="H77" s="110"/>
      <c r="I77" s="110"/>
      <c r="J77" s="111">
        <f>J483</f>
        <v>0</v>
      </c>
      <c r="L77" s="108"/>
    </row>
    <row r="78" spans="2:47" s="8" customFormat="1" ht="24.9" customHeight="1">
      <c r="B78" s="104"/>
      <c r="D78" s="105" t="s">
        <v>637</v>
      </c>
      <c r="E78" s="106"/>
      <c r="F78" s="106"/>
      <c r="G78" s="106"/>
      <c r="H78" s="106"/>
      <c r="I78" s="106"/>
      <c r="J78" s="107">
        <f>J488</f>
        <v>0</v>
      </c>
      <c r="L78" s="104"/>
    </row>
    <row r="79" spans="2:47" s="9" customFormat="1" ht="19.95" customHeight="1">
      <c r="B79" s="108"/>
      <c r="D79" s="109" t="s">
        <v>638</v>
      </c>
      <c r="E79" s="110"/>
      <c r="F79" s="110"/>
      <c r="G79" s="110"/>
      <c r="H79" s="110"/>
      <c r="I79" s="110"/>
      <c r="J79" s="111">
        <f>J489</f>
        <v>0</v>
      </c>
      <c r="L79" s="108"/>
    </row>
    <row r="80" spans="2:47" s="1" customFormat="1" ht="21.75" customHeight="1">
      <c r="B80" s="33"/>
      <c r="L80" s="33"/>
    </row>
    <row r="81" spans="2:12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33"/>
    </row>
    <row r="85" spans="2:12" s="1" customFormat="1" ht="6.9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33"/>
    </row>
    <row r="86" spans="2:12" s="1" customFormat="1" ht="24.9" customHeight="1">
      <c r="B86" s="33"/>
      <c r="C86" s="22" t="s">
        <v>124</v>
      </c>
      <c r="L86" s="33"/>
    </row>
    <row r="87" spans="2:12" s="1" customFormat="1" ht="6.9" customHeight="1">
      <c r="B87" s="33"/>
      <c r="L87" s="33"/>
    </row>
    <row r="88" spans="2:12" s="1" customFormat="1" ht="12" customHeight="1">
      <c r="B88" s="33"/>
      <c r="C88" s="28" t="s">
        <v>17</v>
      </c>
      <c r="L88" s="33"/>
    </row>
    <row r="89" spans="2:12" s="1" customFormat="1" ht="26.25" customHeight="1">
      <c r="B89" s="33"/>
      <c r="E89" s="332" t="str">
        <f>E7</f>
        <v>ATS NA DOLÁCH A OPTIMALIZAČNÍ OPATŘENÍ NA VODOVODNÍ SÍTI V OBCI MUKAŘOV</v>
      </c>
      <c r="F89" s="333"/>
      <c r="G89" s="333"/>
      <c r="H89" s="333"/>
      <c r="L89" s="33"/>
    </row>
    <row r="90" spans="2:12" ht="12" customHeight="1">
      <c r="B90" s="21"/>
      <c r="C90" s="28" t="s">
        <v>111</v>
      </c>
      <c r="L90" s="21"/>
    </row>
    <row r="91" spans="2:12" ht="16.5" customHeight="1">
      <c r="B91" s="21"/>
      <c r="E91" s="332" t="s">
        <v>624</v>
      </c>
      <c r="F91" s="302"/>
      <c r="G91" s="302"/>
      <c r="H91" s="302"/>
      <c r="L91" s="21"/>
    </row>
    <row r="92" spans="2:12" ht="12" customHeight="1">
      <c r="B92" s="21"/>
      <c r="C92" s="28" t="s">
        <v>625</v>
      </c>
      <c r="L92" s="21"/>
    </row>
    <row r="93" spans="2:12" s="1" customFormat="1" ht="16.5" customHeight="1">
      <c r="B93" s="33"/>
      <c r="E93" s="291" t="s">
        <v>626</v>
      </c>
      <c r="F93" s="331"/>
      <c r="G93" s="331"/>
      <c r="H93" s="331"/>
      <c r="L93" s="33"/>
    </row>
    <row r="94" spans="2:12" s="1" customFormat="1" ht="12" customHeight="1">
      <c r="B94" s="33"/>
      <c r="C94" s="28" t="s">
        <v>627</v>
      </c>
      <c r="L94" s="33"/>
    </row>
    <row r="95" spans="2:12" s="1" customFormat="1" ht="16.5" customHeight="1">
      <c r="B95" s="33"/>
      <c r="E95" s="328" t="str">
        <f>E13</f>
        <v>01.1-1 - PŘÍVOD ATS</v>
      </c>
      <c r="F95" s="331"/>
      <c r="G95" s="331"/>
      <c r="H95" s="331"/>
      <c r="L95" s="33"/>
    </row>
    <row r="96" spans="2:12" s="1" customFormat="1" ht="6.9" customHeight="1">
      <c r="B96" s="33"/>
      <c r="L96" s="33"/>
    </row>
    <row r="97" spans="2:65" s="1" customFormat="1" ht="12" customHeight="1">
      <c r="B97" s="33"/>
      <c r="C97" s="28" t="s">
        <v>21</v>
      </c>
      <c r="F97" s="26" t="str">
        <f>F16</f>
        <v>Mukařov u Říčan</v>
      </c>
      <c r="I97" s="28" t="s">
        <v>23</v>
      </c>
      <c r="J97" s="50" t="str">
        <f>IF(J16="","",J16)</f>
        <v>28. 3. 2025</v>
      </c>
      <c r="L97" s="33"/>
    </row>
    <row r="98" spans="2:65" s="1" customFormat="1" ht="6.9" customHeight="1">
      <c r="B98" s="33"/>
      <c r="L98" s="33"/>
    </row>
    <row r="99" spans="2:65" s="1" customFormat="1" ht="40.049999999999997" customHeight="1">
      <c r="B99" s="33"/>
      <c r="C99" s="28" t="s">
        <v>25</v>
      </c>
      <c r="F99" s="26" t="str">
        <f>E19</f>
        <v>Obec Mukařov</v>
      </c>
      <c r="I99" s="28" t="s">
        <v>32</v>
      </c>
      <c r="J99" s="31" t="str">
        <f>E25</f>
        <v>Vodohospodářský rozvoj a výstavba a.s. Praha</v>
      </c>
      <c r="L99" s="33"/>
    </row>
    <row r="100" spans="2:65" s="1" customFormat="1" ht="15.15" customHeight="1">
      <c r="B100" s="33"/>
      <c r="C100" s="28" t="s">
        <v>30</v>
      </c>
      <c r="F100" s="26" t="str">
        <f>IF(E22="","",E22)</f>
        <v>Vyplň údaj</v>
      </c>
      <c r="I100" s="28" t="s">
        <v>36</v>
      </c>
      <c r="J100" s="31" t="str">
        <f>E28</f>
        <v>M. Morská</v>
      </c>
      <c r="L100" s="33"/>
    </row>
    <row r="101" spans="2:65" s="1" customFormat="1" ht="10.35" customHeight="1">
      <c r="B101" s="33"/>
      <c r="L101" s="33"/>
    </row>
    <row r="102" spans="2:65" s="10" customFormat="1" ht="29.25" customHeight="1">
      <c r="B102" s="112"/>
      <c r="C102" s="113" t="s">
        <v>125</v>
      </c>
      <c r="D102" s="114" t="s">
        <v>59</v>
      </c>
      <c r="E102" s="114" t="s">
        <v>55</v>
      </c>
      <c r="F102" s="114" t="s">
        <v>56</v>
      </c>
      <c r="G102" s="114" t="s">
        <v>126</v>
      </c>
      <c r="H102" s="114" t="s">
        <v>127</v>
      </c>
      <c r="I102" s="114" t="s">
        <v>128</v>
      </c>
      <c r="J102" s="114" t="s">
        <v>115</v>
      </c>
      <c r="K102" s="115" t="s">
        <v>129</v>
      </c>
      <c r="L102" s="112"/>
      <c r="M102" s="57" t="s">
        <v>3</v>
      </c>
      <c r="N102" s="58" t="s">
        <v>44</v>
      </c>
      <c r="O102" s="58" t="s">
        <v>130</v>
      </c>
      <c r="P102" s="58" t="s">
        <v>131</v>
      </c>
      <c r="Q102" s="58" t="s">
        <v>132</v>
      </c>
      <c r="R102" s="58" t="s">
        <v>133</v>
      </c>
      <c r="S102" s="58" t="s">
        <v>134</v>
      </c>
      <c r="T102" s="59" t="s">
        <v>135</v>
      </c>
    </row>
    <row r="103" spans="2:65" s="1" customFormat="1" ht="22.8" customHeight="1">
      <c r="B103" s="33"/>
      <c r="C103" s="62" t="s">
        <v>136</v>
      </c>
      <c r="J103" s="116">
        <f>BK103</f>
        <v>0</v>
      </c>
      <c r="L103" s="33"/>
      <c r="M103" s="60"/>
      <c r="N103" s="51"/>
      <c r="O103" s="51"/>
      <c r="P103" s="117">
        <f>P104+P488</f>
        <v>0</v>
      </c>
      <c r="Q103" s="51"/>
      <c r="R103" s="117">
        <f>R104+R488</f>
        <v>12.433641360000001</v>
      </c>
      <c r="S103" s="51"/>
      <c r="T103" s="118">
        <f>T104+T488</f>
        <v>12.257000000000001</v>
      </c>
      <c r="AT103" s="18" t="s">
        <v>73</v>
      </c>
      <c r="AU103" s="18" t="s">
        <v>116</v>
      </c>
      <c r="BK103" s="119">
        <f>BK104+BK488</f>
        <v>0</v>
      </c>
    </row>
    <row r="104" spans="2:65" s="11" customFormat="1" ht="25.95" customHeight="1">
      <c r="B104" s="120"/>
      <c r="D104" s="121" t="s">
        <v>73</v>
      </c>
      <c r="E104" s="122" t="s">
        <v>137</v>
      </c>
      <c r="F104" s="122" t="s">
        <v>138</v>
      </c>
      <c r="I104" s="123"/>
      <c r="J104" s="124">
        <f>BK104</f>
        <v>0</v>
      </c>
      <c r="L104" s="120"/>
      <c r="M104" s="125"/>
      <c r="P104" s="126">
        <f>P105+P302+P305+P313+P337+P371+P449+P463+P483</f>
        <v>0</v>
      </c>
      <c r="R104" s="126">
        <f>R105+R302+R305+R313+R337+R371+R449+R463+R483</f>
        <v>9.8004413600000007</v>
      </c>
      <c r="T104" s="127">
        <f>T105+T302+T305+T313+T337+T371+T449+T463+T483</f>
        <v>12.257000000000001</v>
      </c>
      <c r="AR104" s="121" t="s">
        <v>81</v>
      </c>
      <c r="AT104" s="128" t="s">
        <v>73</v>
      </c>
      <c r="AU104" s="128" t="s">
        <v>74</v>
      </c>
      <c r="AY104" s="121" t="s">
        <v>139</v>
      </c>
      <c r="BK104" s="129">
        <f>BK105+BK302+BK305+BK313+BK337+BK371+BK449+BK463+BK483</f>
        <v>0</v>
      </c>
    </row>
    <row r="105" spans="2:65" s="11" customFormat="1" ht="22.8" customHeight="1">
      <c r="B105" s="120"/>
      <c r="D105" s="121" t="s">
        <v>73</v>
      </c>
      <c r="E105" s="130" t="s">
        <v>81</v>
      </c>
      <c r="F105" s="130" t="s">
        <v>639</v>
      </c>
      <c r="I105" s="123"/>
      <c r="J105" s="131">
        <f>BK105</f>
        <v>0</v>
      </c>
      <c r="L105" s="120"/>
      <c r="M105" s="125"/>
      <c r="P105" s="126">
        <f>SUM(P106:P301)</f>
        <v>0</v>
      </c>
      <c r="R105" s="126">
        <f>SUM(R106:R301)</f>
        <v>0.32809240000000001</v>
      </c>
      <c r="T105" s="127">
        <f>SUM(T106:T301)</f>
        <v>12.253250000000001</v>
      </c>
      <c r="AR105" s="121" t="s">
        <v>81</v>
      </c>
      <c r="AT105" s="128" t="s">
        <v>73</v>
      </c>
      <c r="AU105" s="128" t="s">
        <v>81</v>
      </c>
      <c r="AY105" s="121" t="s">
        <v>139</v>
      </c>
      <c r="BK105" s="129">
        <f>SUM(BK106:BK301)</f>
        <v>0</v>
      </c>
    </row>
    <row r="106" spans="2:65" s="1" customFormat="1" ht="16.5" customHeight="1">
      <c r="B106" s="132"/>
      <c r="C106" s="133" t="s">
        <v>81</v>
      </c>
      <c r="D106" s="133" t="s">
        <v>142</v>
      </c>
      <c r="E106" s="134" t="s">
        <v>640</v>
      </c>
      <c r="F106" s="135" t="s">
        <v>641</v>
      </c>
      <c r="G106" s="136" t="s">
        <v>604</v>
      </c>
      <c r="H106" s="137">
        <v>24</v>
      </c>
      <c r="I106" s="138"/>
      <c r="J106" s="139">
        <f>ROUND(I106*H106,2)</f>
        <v>0</v>
      </c>
      <c r="K106" s="135" t="s">
        <v>146</v>
      </c>
      <c r="L106" s="33"/>
      <c r="M106" s="140" t="s">
        <v>3</v>
      </c>
      <c r="N106" s="141" t="s">
        <v>45</v>
      </c>
      <c r="P106" s="142">
        <f>O106*H106</f>
        <v>0</v>
      </c>
      <c r="Q106" s="142">
        <v>0</v>
      </c>
      <c r="R106" s="142">
        <f>Q106*H106</f>
        <v>0</v>
      </c>
      <c r="S106" s="142">
        <v>0</v>
      </c>
      <c r="T106" s="143">
        <f>S106*H106</f>
        <v>0</v>
      </c>
      <c r="AR106" s="144" t="s">
        <v>159</v>
      </c>
      <c r="AT106" s="144" t="s">
        <v>142</v>
      </c>
      <c r="AU106" s="144" t="s">
        <v>83</v>
      </c>
      <c r="AY106" s="18" t="s">
        <v>139</v>
      </c>
      <c r="BE106" s="145">
        <f>IF(N106="základní",J106,0)</f>
        <v>0</v>
      </c>
      <c r="BF106" s="145">
        <f>IF(N106="snížená",J106,0)</f>
        <v>0</v>
      </c>
      <c r="BG106" s="145">
        <f>IF(N106="zákl. přenesená",J106,0)</f>
        <v>0</v>
      </c>
      <c r="BH106" s="145">
        <f>IF(N106="sníž. přenesená",J106,0)</f>
        <v>0</v>
      </c>
      <c r="BI106" s="145">
        <f>IF(N106="nulová",J106,0)</f>
        <v>0</v>
      </c>
      <c r="BJ106" s="18" t="s">
        <v>81</v>
      </c>
      <c r="BK106" s="145">
        <f>ROUND(I106*H106,2)</f>
        <v>0</v>
      </c>
      <c r="BL106" s="18" t="s">
        <v>159</v>
      </c>
      <c r="BM106" s="144" t="s">
        <v>642</v>
      </c>
    </row>
    <row r="107" spans="2:65" s="1" customFormat="1">
      <c r="B107" s="33"/>
      <c r="D107" s="146" t="s">
        <v>148</v>
      </c>
      <c r="F107" s="147" t="s">
        <v>643</v>
      </c>
      <c r="I107" s="148"/>
      <c r="L107" s="33"/>
      <c r="M107" s="149"/>
      <c r="T107" s="54"/>
      <c r="AT107" s="18" t="s">
        <v>148</v>
      </c>
      <c r="AU107" s="18" t="s">
        <v>83</v>
      </c>
    </row>
    <row r="108" spans="2:65" s="1" customFormat="1" ht="66.75" customHeight="1">
      <c r="B108" s="132"/>
      <c r="C108" s="133" t="s">
        <v>83</v>
      </c>
      <c r="D108" s="133" t="s">
        <v>142</v>
      </c>
      <c r="E108" s="134" t="s">
        <v>644</v>
      </c>
      <c r="F108" s="135" t="s">
        <v>645</v>
      </c>
      <c r="G108" s="136" t="s">
        <v>604</v>
      </c>
      <c r="H108" s="137">
        <v>14</v>
      </c>
      <c r="I108" s="138"/>
      <c r="J108" s="139">
        <f>ROUND(I108*H108,2)</f>
        <v>0</v>
      </c>
      <c r="K108" s="135" t="s">
        <v>146</v>
      </c>
      <c r="L108" s="33"/>
      <c r="M108" s="140" t="s">
        <v>3</v>
      </c>
      <c r="N108" s="141" t="s">
        <v>45</v>
      </c>
      <c r="P108" s="142">
        <f>O108*H108</f>
        <v>0</v>
      </c>
      <c r="Q108" s="142">
        <v>0</v>
      </c>
      <c r="R108" s="142">
        <f>Q108*H108</f>
        <v>0</v>
      </c>
      <c r="S108" s="142">
        <v>0.44</v>
      </c>
      <c r="T108" s="143">
        <f>S108*H108</f>
        <v>6.16</v>
      </c>
      <c r="AR108" s="144" t="s">
        <v>159</v>
      </c>
      <c r="AT108" s="144" t="s">
        <v>142</v>
      </c>
      <c r="AU108" s="144" t="s">
        <v>83</v>
      </c>
      <c r="AY108" s="18" t="s">
        <v>139</v>
      </c>
      <c r="BE108" s="145">
        <f>IF(N108="základní",J108,0)</f>
        <v>0</v>
      </c>
      <c r="BF108" s="145">
        <f>IF(N108="snížená",J108,0)</f>
        <v>0</v>
      </c>
      <c r="BG108" s="145">
        <f>IF(N108="zákl. přenesená",J108,0)</f>
        <v>0</v>
      </c>
      <c r="BH108" s="145">
        <f>IF(N108="sníž. přenesená",J108,0)</f>
        <v>0</v>
      </c>
      <c r="BI108" s="145">
        <f>IF(N108="nulová",J108,0)</f>
        <v>0</v>
      </c>
      <c r="BJ108" s="18" t="s">
        <v>81</v>
      </c>
      <c r="BK108" s="145">
        <f>ROUND(I108*H108,2)</f>
        <v>0</v>
      </c>
      <c r="BL108" s="18" t="s">
        <v>159</v>
      </c>
      <c r="BM108" s="144" t="s">
        <v>646</v>
      </c>
    </row>
    <row r="109" spans="2:65" s="1" customFormat="1">
      <c r="B109" s="33"/>
      <c r="D109" s="146" t="s">
        <v>148</v>
      </c>
      <c r="F109" s="147" t="s">
        <v>647</v>
      </c>
      <c r="I109" s="148"/>
      <c r="L109" s="33"/>
      <c r="M109" s="149"/>
      <c r="T109" s="54"/>
      <c r="AT109" s="18" t="s">
        <v>148</v>
      </c>
      <c r="AU109" s="18" t="s">
        <v>83</v>
      </c>
    </row>
    <row r="110" spans="2:65" s="12" customFormat="1">
      <c r="B110" s="160"/>
      <c r="D110" s="161" t="s">
        <v>154</v>
      </c>
      <c r="E110" s="162" t="s">
        <v>3</v>
      </c>
      <c r="F110" s="163" t="s">
        <v>648</v>
      </c>
      <c r="H110" s="162" t="s">
        <v>3</v>
      </c>
      <c r="I110" s="164"/>
      <c r="L110" s="160"/>
      <c r="M110" s="165"/>
      <c r="T110" s="166"/>
      <c r="AT110" s="162" t="s">
        <v>154</v>
      </c>
      <c r="AU110" s="162" t="s">
        <v>83</v>
      </c>
      <c r="AV110" s="12" t="s">
        <v>81</v>
      </c>
      <c r="AW110" s="12" t="s">
        <v>35</v>
      </c>
      <c r="AX110" s="12" t="s">
        <v>74</v>
      </c>
      <c r="AY110" s="162" t="s">
        <v>139</v>
      </c>
    </row>
    <row r="111" spans="2:65" s="13" customFormat="1">
      <c r="B111" s="167"/>
      <c r="D111" s="161" t="s">
        <v>154</v>
      </c>
      <c r="E111" s="168" t="s">
        <v>3</v>
      </c>
      <c r="F111" s="169" t="s">
        <v>649</v>
      </c>
      <c r="H111" s="170">
        <v>13</v>
      </c>
      <c r="I111" s="171"/>
      <c r="L111" s="167"/>
      <c r="M111" s="172"/>
      <c r="T111" s="173"/>
      <c r="AT111" s="168" t="s">
        <v>154</v>
      </c>
      <c r="AU111" s="168" t="s">
        <v>83</v>
      </c>
      <c r="AV111" s="13" t="s">
        <v>83</v>
      </c>
      <c r="AW111" s="13" t="s">
        <v>35</v>
      </c>
      <c r="AX111" s="13" t="s">
        <v>74</v>
      </c>
      <c r="AY111" s="168" t="s">
        <v>139</v>
      </c>
    </row>
    <row r="112" spans="2:65" s="13" customFormat="1">
      <c r="B112" s="167"/>
      <c r="D112" s="161" t="s">
        <v>154</v>
      </c>
      <c r="E112" s="168" t="s">
        <v>3</v>
      </c>
      <c r="F112" s="169" t="s">
        <v>650</v>
      </c>
      <c r="H112" s="170">
        <v>1</v>
      </c>
      <c r="I112" s="171"/>
      <c r="L112" s="167"/>
      <c r="M112" s="172"/>
      <c r="T112" s="173"/>
      <c r="AT112" s="168" t="s">
        <v>154</v>
      </c>
      <c r="AU112" s="168" t="s">
        <v>83</v>
      </c>
      <c r="AV112" s="13" t="s">
        <v>83</v>
      </c>
      <c r="AW112" s="13" t="s">
        <v>35</v>
      </c>
      <c r="AX112" s="13" t="s">
        <v>74</v>
      </c>
      <c r="AY112" s="168" t="s">
        <v>139</v>
      </c>
    </row>
    <row r="113" spans="2:65" s="14" customFormat="1">
      <c r="B113" s="184"/>
      <c r="D113" s="161" t="s">
        <v>154</v>
      </c>
      <c r="E113" s="185" t="s">
        <v>3</v>
      </c>
      <c r="F113" s="186" t="s">
        <v>623</v>
      </c>
      <c r="H113" s="187">
        <v>14</v>
      </c>
      <c r="I113" s="188"/>
      <c r="L113" s="184"/>
      <c r="M113" s="189"/>
      <c r="T113" s="190"/>
      <c r="AT113" s="185" t="s">
        <v>154</v>
      </c>
      <c r="AU113" s="185" t="s">
        <v>83</v>
      </c>
      <c r="AV113" s="14" t="s">
        <v>159</v>
      </c>
      <c r="AW113" s="14" t="s">
        <v>35</v>
      </c>
      <c r="AX113" s="14" t="s">
        <v>81</v>
      </c>
      <c r="AY113" s="185" t="s">
        <v>139</v>
      </c>
    </row>
    <row r="114" spans="2:65" s="1" customFormat="1" ht="55.5" customHeight="1">
      <c r="B114" s="132"/>
      <c r="C114" s="133" t="s">
        <v>97</v>
      </c>
      <c r="D114" s="133" t="s">
        <v>142</v>
      </c>
      <c r="E114" s="134" t="s">
        <v>651</v>
      </c>
      <c r="F114" s="135" t="s">
        <v>652</v>
      </c>
      <c r="G114" s="136" t="s">
        <v>604</v>
      </c>
      <c r="H114" s="137">
        <v>49.625</v>
      </c>
      <c r="I114" s="138"/>
      <c r="J114" s="139">
        <f>ROUND(I114*H114,2)</f>
        <v>0</v>
      </c>
      <c r="K114" s="135" t="s">
        <v>146</v>
      </c>
      <c r="L114" s="33"/>
      <c r="M114" s="140" t="s">
        <v>3</v>
      </c>
      <c r="N114" s="141" t="s">
        <v>45</v>
      </c>
      <c r="P114" s="142">
        <f>O114*H114</f>
        <v>0</v>
      </c>
      <c r="Q114" s="142">
        <v>0</v>
      </c>
      <c r="R114" s="142">
        <f>Q114*H114</f>
        <v>0</v>
      </c>
      <c r="S114" s="142">
        <v>9.8000000000000004E-2</v>
      </c>
      <c r="T114" s="143">
        <f>S114*H114</f>
        <v>4.8632499999999999</v>
      </c>
      <c r="AR114" s="144" t="s">
        <v>159</v>
      </c>
      <c r="AT114" s="144" t="s">
        <v>142</v>
      </c>
      <c r="AU114" s="144" t="s">
        <v>83</v>
      </c>
      <c r="AY114" s="18" t="s">
        <v>139</v>
      </c>
      <c r="BE114" s="145">
        <f>IF(N114="základní",J114,0)</f>
        <v>0</v>
      </c>
      <c r="BF114" s="145">
        <f>IF(N114="snížená",J114,0)</f>
        <v>0</v>
      </c>
      <c r="BG114" s="145">
        <f>IF(N114="zákl. přenesená",J114,0)</f>
        <v>0</v>
      </c>
      <c r="BH114" s="145">
        <f>IF(N114="sníž. přenesená",J114,0)</f>
        <v>0</v>
      </c>
      <c r="BI114" s="145">
        <f>IF(N114="nulová",J114,0)</f>
        <v>0</v>
      </c>
      <c r="BJ114" s="18" t="s">
        <v>81</v>
      </c>
      <c r="BK114" s="145">
        <f>ROUND(I114*H114,2)</f>
        <v>0</v>
      </c>
      <c r="BL114" s="18" t="s">
        <v>159</v>
      </c>
      <c r="BM114" s="144" t="s">
        <v>653</v>
      </c>
    </row>
    <row r="115" spans="2:65" s="1" customFormat="1">
      <c r="B115" s="33"/>
      <c r="D115" s="146" t="s">
        <v>148</v>
      </c>
      <c r="F115" s="147" t="s">
        <v>654</v>
      </c>
      <c r="I115" s="148"/>
      <c r="L115" s="33"/>
      <c r="M115" s="149"/>
      <c r="T115" s="54"/>
      <c r="AT115" s="18" t="s">
        <v>148</v>
      </c>
      <c r="AU115" s="18" t="s">
        <v>83</v>
      </c>
    </row>
    <row r="116" spans="2:65" s="12" customFormat="1">
      <c r="B116" s="160"/>
      <c r="D116" s="161" t="s">
        <v>154</v>
      </c>
      <c r="E116" s="162" t="s">
        <v>3</v>
      </c>
      <c r="F116" s="163" t="s">
        <v>648</v>
      </c>
      <c r="H116" s="162" t="s">
        <v>3</v>
      </c>
      <c r="I116" s="164"/>
      <c r="L116" s="160"/>
      <c r="M116" s="165"/>
      <c r="T116" s="166"/>
      <c r="AT116" s="162" t="s">
        <v>154</v>
      </c>
      <c r="AU116" s="162" t="s">
        <v>83</v>
      </c>
      <c r="AV116" s="12" t="s">
        <v>81</v>
      </c>
      <c r="AW116" s="12" t="s">
        <v>35</v>
      </c>
      <c r="AX116" s="12" t="s">
        <v>74</v>
      </c>
      <c r="AY116" s="162" t="s">
        <v>139</v>
      </c>
    </row>
    <row r="117" spans="2:65" s="12" customFormat="1">
      <c r="B117" s="160"/>
      <c r="D117" s="161" t="s">
        <v>154</v>
      </c>
      <c r="E117" s="162" t="s">
        <v>3</v>
      </c>
      <c r="F117" s="163" t="s">
        <v>655</v>
      </c>
      <c r="H117" s="162" t="s">
        <v>3</v>
      </c>
      <c r="I117" s="164"/>
      <c r="L117" s="160"/>
      <c r="M117" s="165"/>
      <c r="T117" s="166"/>
      <c r="AT117" s="162" t="s">
        <v>154</v>
      </c>
      <c r="AU117" s="162" t="s">
        <v>83</v>
      </c>
      <c r="AV117" s="12" t="s">
        <v>81</v>
      </c>
      <c r="AW117" s="12" t="s">
        <v>35</v>
      </c>
      <c r="AX117" s="12" t="s">
        <v>74</v>
      </c>
      <c r="AY117" s="162" t="s">
        <v>139</v>
      </c>
    </row>
    <row r="118" spans="2:65" s="13" customFormat="1">
      <c r="B118" s="167"/>
      <c r="D118" s="161" t="s">
        <v>154</v>
      </c>
      <c r="E118" s="168" t="s">
        <v>3</v>
      </c>
      <c r="F118" s="169" t="s">
        <v>656</v>
      </c>
      <c r="H118" s="170">
        <v>19.875</v>
      </c>
      <c r="I118" s="171"/>
      <c r="L118" s="167"/>
      <c r="M118" s="172"/>
      <c r="T118" s="173"/>
      <c r="AT118" s="168" t="s">
        <v>154</v>
      </c>
      <c r="AU118" s="168" t="s">
        <v>83</v>
      </c>
      <c r="AV118" s="13" t="s">
        <v>83</v>
      </c>
      <c r="AW118" s="13" t="s">
        <v>35</v>
      </c>
      <c r="AX118" s="13" t="s">
        <v>74</v>
      </c>
      <c r="AY118" s="168" t="s">
        <v>139</v>
      </c>
    </row>
    <row r="119" spans="2:65" s="13" customFormat="1">
      <c r="B119" s="167"/>
      <c r="D119" s="161" t="s">
        <v>154</v>
      </c>
      <c r="E119" s="168" t="s">
        <v>3</v>
      </c>
      <c r="F119" s="169" t="s">
        <v>657</v>
      </c>
      <c r="H119" s="170">
        <v>1.25</v>
      </c>
      <c r="I119" s="171"/>
      <c r="L119" s="167"/>
      <c r="M119" s="172"/>
      <c r="T119" s="173"/>
      <c r="AT119" s="168" t="s">
        <v>154</v>
      </c>
      <c r="AU119" s="168" t="s">
        <v>83</v>
      </c>
      <c r="AV119" s="13" t="s">
        <v>83</v>
      </c>
      <c r="AW119" s="13" t="s">
        <v>35</v>
      </c>
      <c r="AX119" s="13" t="s">
        <v>74</v>
      </c>
      <c r="AY119" s="168" t="s">
        <v>139</v>
      </c>
    </row>
    <row r="120" spans="2:65" s="15" customFormat="1">
      <c r="B120" s="191"/>
      <c r="D120" s="161" t="s">
        <v>154</v>
      </c>
      <c r="E120" s="192" t="s">
        <v>3</v>
      </c>
      <c r="F120" s="193" t="s">
        <v>658</v>
      </c>
      <c r="H120" s="194">
        <v>21.125</v>
      </c>
      <c r="I120" s="195"/>
      <c r="L120" s="191"/>
      <c r="M120" s="196"/>
      <c r="T120" s="197"/>
      <c r="AT120" s="192" t="s">
        <v>154</v>
      </c>
      <c r="AU120" s="192" t="s">
        <v>83</v>
      </c>
      <c r="AV120" s="15" t="s">
        <v>97</v>
      </c>
      <c r="AW120" s="15" t="s">
        <v>35</v>
      </c>
      <c r="AX120" s="15" t="s">
        <v>74</v>
      </c>
      <c r="AY120" s="192" t="s">
        <v>139</v>
      </c>
    </row>
    <row r="121" spans="2:65" s="12" customFormat="1">
      <c r="B121" s="160"/>
      <c r="D121" s="161" t="s">
        <v>154</v>
      </c>
      <c r="E121" s="162" t="s">
        <v>3</v>
      </c>
      <c r="F121" s="163" t="s">
        <v>659</v>
      </c>
      <c r="H121" s="162" t="s">
        <v>3</v>
      </c>
      <c r="I121" s="164"/>
      <c r="L121" s="160"/>
      <c r="M121" s="165"/>
      <c r="T121" s="166"/>
      <c r="AT121" s="162" t="s">
        <v>154</v>
      </c>
      <c r="AU121" s="162" t="s">
        <v>83</v>
      </c>
      <c r="AV121" s="12" t="s">
        <v>81</v>
      </c>
      <c r="AW121" s="12" t="s">
        <v>35</v>
      </c>
      <c r="AX121" s="12" t="s">
        <v>74</v>
      </c>
      <c r="AY121" s="162" t="s">
        <v>139</v>
      </c>
    </row>
    <row r="122" spans="2:65" s="13" customFormat="1">
      <c r="B122" s="167"/>
      <c r="D122" s="161" t="s">
        <v>154</v>
      </c>
      <c r="E122" s="168" t="s">
        <v>3</v>
      </c>
      <c r="F122" s="169" t="s">
        <v>660</v>
      </c>
      <c r="H122" s="170">
        <v>27</v>
      </c>
      <c r="I122" s="171"/>
      <c r="L122" s="167"/>
      <c r="M122" s="172"/>
      <c r="T122" s="173"/>
      <c r="AT122" s="168" t="s">
        <v>154</v>
      </c>
      <c r="AU122" s="168" t="s">
        <v>83</v>
      </c>
      <c r="AV122" s="13" t="s">
        <v>83</v>
      </c>
      <c r="AW122" s="13" t="s">
        <v>35</v>
      </c>
      <c r="AX122" s="13" t="s">
        <v>74</v>
      </c>
      <c r="AY122" s="168" t="s">
        <v>139</v>
      </c>
    </row>
    <row r="123" spans="2:65" s="13" customFormat="1">
      <c r="B123" s="167"/>
      <c r="D123" s="161" t="s">
        <v>154</v>
      </c>
      <c r="E123" s="168" t="s">
        <v>3</v>
      </c>
      <c r="F123" s="169" t="s">
        <v>661</v>
      </c>
      <c r="H123" s="170">
        <v>1.5</v>
      </c>
      <c r="I123" s="171"/>
      <c r="L123" s="167"/>
      <c r="M123" s="172"/>
      <c r="T123" s="173"/>
      <c r="AT123" s="168" t="s">
        <v>154</v>
      </c>
      <c r="AU123" s="168" t="s">
        <v>83</v>
      </c>
      <c r="AV123" s="13" t="s">
        <v>83</v>
      </c>
      <c r="AW123" s="13" t="s">
        <v>35</v>
      </c>
      <c r="AX123" s="13" t="s">
        <v>74</v>
      </c>
      <c r="AY123" s="168" t="s">
        <v>139</v>
      </c>
    </row>
    <row r="124" spans="2:65" s="15" customFormat="1">
      <c r="B124" s="191"/>
      <c r="D124" s="161" t="s">
        <v>154</v>
      </c>
      <c r="E124" s="192" t="s">
        <v>3</v>
      </c>
      <c r="F124" s="193" t="s">
        <v>658</v>
      </c>
      <c r="H124" s="194">
        <v>28.5</v>
      </c>
      <c r="I124" s="195"/>
      <c r="L124" s="191"/>
      <c r="M124" s="196"/>
      <c r="T124" s="197"/>
      <c r="AT124" s="192" t="s">
        <v>154</v>
      </c>
      <c r="AU124" s="192" t="s">
        <v>83</v>
      </c>
      <c r="AV124" s="15" t="s">
        <v>97</v>
      </c>
      <c r="AW124" s="15" t="s">
        <v>35</v>
      </c>
      <c r="AX124" s="15" t="s">
        <v>74</v>
      </c>
      <c r="AY124" s="192" t="s">
        <v>139</v>
      </c>
    </row>
    <row r="125" spans="2:65" s="14" customFormat="1">
      <c r="B125" s="184"/>
      <c r="D125" s="161" t="s">
        <v>154</v>
      </c>
      <c r="E125" s="185" t="s">
        <v>3</v>
      </c>
      <c r="F125" s="186" t="s">
        <v>623</v>
      </c>
      <c r="H125" s="187">
        <v>49.625</v>
      </c>
      <c r="I125" s="188"/>
      <c r="L125" s="184"/>
      <c r="M125" s="189"/>
      <c r="T125" s="190"/>
      <c r="AT125" s="185" t="s">
        <v>154</v>
      </c>
      <c r="AU125" s="185" t="s">
        <v>83</v>
      </c>
      <c r="AV125" s="14" t="s">
        <v>159</v>
      </c>
      <c r="AW125" s="14" t="s">
        <v>35</v>
      </c>
      <c r="AX125" s="14" t="s">
        <v>81</v>
      </c>
      <c r="AY125" s="185" t="s">
        <v>139</v>
      </c>
    </row>
    <row r="126" spans="2:65" s="1" customFormat="1" ht="49.05" customHeight="1">
      <c r="B126" s="132"/>
      <c r="C126" s="133" t="s">
        <v>159</v>
      </c>
      <c r="D126" s="133" t="s">
        <v>142</v>
      </c>
      <c r="E126" s="134" t="s">
        <v>662</v>
      </c>
      <c r="F126" s="135" t="s">
        <v>663</v>
      </c>
      <c r="G126" s="136" t="s">
        <v>169</v>
      </c>
      <c r="H126" s="137">
        <v>6</v>
      </c>
      <c r="I126" s="138"/>
      <c r="J126" s="139">
        <f>ROUND(I126*H126,2)</f>
        <v>0</v>
      </c>
      <c r="K126" s="135" t="s">
        <v>146</v>
      </c>
      <c r="L126" s="33"/>
      <c r="M126" s="140" t="s">
        <v>3</v>
      </c>
      <c r="N126" s="141" t="s">
        <v>45</v>
      </c>
      <c r="P126" s="142">
        <f>O126*H126</f>
        <v>0</v>
      </c>
      <c r="Q126" s="142">
        <v>0</v>
      </c>
      <c r="R126" s="142">
        <f>Q126*H126</f>
        <v>0</v>
      </c>
      <c r="S126" s="142">
        <v>0.20499999999999999</v>
      </c>
      <c r="T126" s="143">
        <f>S126*H126</f>
        <v>1.23</v>
      </c>
      <c r="AR126" s="144" t="s">
        <v>159</v>
      </c>
      <c r="AT126" s="144" t="s">
        <v>142</v>
      </c>
      <c r="AU126" s="144" t="s">
        <v>83</v>
      </c>
      <c r="AY126" s="18" t="s">
        <v>139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8" t="s">
        <v>81</v>
      </c>
      <c r="BK126" s="145">
        <f>ROUND(I126*H126,2)</f>
        <v>0</v>
      </c>
      <c r="BL126" s="18" t="s">
        <v>159</v>
      </c>
      <c r="BM126" s="144" t="s">
        <v>664</v>
      </c>
    </row>
    <row r="127" spans="2:65" s="1" customFormat="1">
      <c r="B127" s="33"/>
      <c r="D127" s="146" t="s">
        <v>148</v>
      </c>
      <c r="F127" s="147" t="s">
        <v>665</v>
      </c>
      <c r="I127" s="148"/>
      <c r="L127" s="33"/>
      <c r="M127" s="149"/>
      <c r="T127" s="54"/>
      <c r="AT127" s="18" t="s">
        <v>148</v>
      </c>
      <c r="AU127" s="18" t="s">
        <v>83</v>
      </c>
    </row>
    <row r="128" spans="2:65" s="1" customFormat="1" ht="24.15" customHeight="1">
      <c r="B128" s="132"/>
      <c r="C128" s="133" t="s">
        <v>166</v>
      </c>
      <c r="D128" s="133" t="s">
        <v>142</v>
      </c>
      <c r="E128" s="134" t="s">
        <v>666</v>
      </c>
      <c r="F128" s="135" t="s">
        <v>667</v>
      </c>
      <c r="G128" s="136" t="s">
        <v>668</v>
      </c>
      <c r="H128" s="137">
        <v>240</v>
      </c>
      <c r="I128" s="138"/>
      <c r="J128" s="139">
        <f>ROUND(I128*H128,2)</f>
        <v>0</v>
      </c>
      <c r="K128" s="135" t="s">
        <v>146</v>
      </c>
      <c r="L128" s="33"/>
      <c r="M128" s="140" t="s">
        <v>3</v>
      </c>
      <c r="N128" s="141" t="s">
        <v>45</v>
      </c>
      <c r="P128" s="142">
        <f>O128*H128</f>
        <v>0</v>
      </c>
      <c r="Q128" s="142">
        <v>3.0000000000000001E-5</v>
      </c>
      <c r="R128" s="142">
        <f>Q128*H128</f>
        <v>7.1999999999999998E-3</v>
      </c>
      <c r="S128" s="142">
        <v>0</v>
      </c>
      <c r="T128" s="143">
        <f>S128*H128</f>
        <v>0</v>
      </c>
      <c r="AR128" s="144" t="s">
        <v>159</v>
      </c>
      <c r="AT128" s="144" t="s">
        <v>142</v>
      </c>
      <c r="AU128" s="144" t="s">
        <v>83</v>
      </c>
      <c r="AY128" s="18" t="s">
        <v>139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8" t="s">
        <v>81</v>
      </c>
      <c r="BK128" s="145">
        <f>ROUND(I128*H128,2)</f>
        <v>0</v>
      </c>
      <c r="BL128" s="18" t="s">
        <v>159</v>
      </c>
      <c r="BM128" s="144" t="s">
        <v>669</v>
      </c>
    </row>
    <row r="129" spans="2:65" s="1" customFormat="1">
      <c r="B129" s="33"/>
      <c r="D129" s="146" t="s">
        <v>148</v>
      </c>
      <c r="F129" s="147" t="s">
        <v>670</v>
      </c>
      <c r="I129" s="148"/>
      <c r="L129" s="33"/>
      <c r="M129" s="149"/>
      <c r="T129" s="54"/>
      <c r="AT129" s="18" t="s">
        <v>148</v>
      </c>
      <c r="AU129" s="18" t="s">
        <v>83</v>
      </c>
    </row>
    <row r="130" spans="2:65" s="13" customFormat="1">
      <c r="B130" s="167"/>
      <c r="D130" s="161" t="s">
        <v>154</v>
      </c>
      <c r="E130" s="168" t="s">
        <v>3</v>
      </c>
      <c r="F130" s="169" t="s">
        <v>671</v>
      </c>
      <c r="H130" s="170">
        <v>240</v>
      </c>
      <c r="I130" s="171"/>
      <c r="L130" s="167"/>
      <c r="M130" s="172"/>
      <c r="T130" s="173"/>
      <c r="AT130" s="168" t="s">
        <v>154</v>
      </c>
      <c r="AU130" s="168" t="s">
        <v>83</v>
      </c>
      <c r="AV130" s="13" t="s">
        <v>83</v>
      </c>
      <c r="AW130" s="13" t="s">
        <v>35</v>
      </c>
      <c r="AX130" s="13" t="s">
        <v>81</v>
      </c>
      <c r="AY130" s="168" t="s">
        <v>139</v>
      </c>
    </row>
    <row r="131" spans="2:65" s="1" customFormat="1" ht="37.799999999999997" customHeight="1">
      <c r="B131" s="132"/>
      <c r="C131" s="133" t="s">
        <v>172</v>
      </c>
      <c r="D131" s="133" t="s">
        <v>142</v>
      </c>
      <c r="E131" s="134" t="s">
        <v>672</v>
      </c>
      <c r="F131" s="135" t="s">
        <v>673</v>
      </c>
      <c r="G131" s="136" t="s">
        <v>674</v>
      </c>
      <c r="H131" s="137">
        <v>20</v>
      </c>
      <c r="I131" s="138"/>
      <c r="J131" s="139">
        <f>ROUND(I131*H131,2)</f>
        <v>0</v>
      </c>
      <c r="K131" s="135" t="s">
        <v>146</v>
      </c>
      <c r="L131" s="33"/>
      <c r="M131" s="140" t="s">
        <v>3</v>
      </c>
      <c r="N131" s="141" t="s">
        <v>45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159</v>
      </c>
      <c r="AT131" s="144" t="s">
        <v>142</v>
      </c>
      <c r="AU131" s="144" t="s">
        <v>83</v>
      </c>
      <c r="AY131" s="18" t="s">
        <v>139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8" t="s">
        <v>81</v>
      </c>
      <c r="BK131" s="145">
        <f>ROUND(I131*H131,2)</f>
        <v>0</v>
      </c>
      <c r="BL131" s="18" t="s">
        <v>159</v>
      </c>
      <c r="BM131" s="144" t="s">
        <v>675</v>
      </c>
    </row>
    <row r="132" spans="2:65" s="1" customFormat="1">
      <c r="B132" s="33"/>
      <c r="D132" s="146" t="s">
        <v>148</v>
      </c>
      <c r="F132" s="147" t="s">
        <v>676</v>
      </c>
      <c r="I132" s="148"/>
      <c r="L132" s="33"/>
      <c r="M132" s="149"/>
      <c r="T132" s="54"/>
      <c r="AT132" s="18" t="s">
        <v>148</v>
      </c>
      <c r="AU132" s="18" t="s">
        <v>83</v>
      </c>
    </row>
    <row r="133" spans="2:65" s="1" customFormat="1" ht="100.5" customHeight="1">
      <c r="B133" s="132"/>
      <c r="C133" s="133" t="s">
        <v>178</v>
      </c>
      <c r="D133" s="133" t="s">
        <v>142</v>
      </c>
      <c r="E133" s="134" t="s">
        <v>677</v>
      </c>
      <c r="F133" s="135" t="s">
        <v>678</v>
      </c>
      <c r="G133" s="136" t="s">
        <v>169</v>
      </c>
      <c r="H133" s="137">
        <v>4</v>
      </c>
      <c r="I133" s="138"/>
      <c r="J133" s="139">
        <f>ROUND(I133*H133,2)</f>
        <v>0</v>
      </c>
      <c r="K133" s="135" t="s">
        <v>146</v>
      </c>
      <c r="L133" s="33"/>
      <c r="M133" s="140" t="s">
        <v>3</v>
      </c>
      <c r="N133" s="141" t="s">
        <v>45</v>
      </c>
      <c r="P133" s="142">
        <f>O133*H133</f>
        <v>0</v>
      </c>
      <c r="Q133" s="142">
        <v>6.053E-2</v>
      </c>
      <c r="R133" s="142">
        <f>Q133*H133</f>
        <v>0.24212</v>
      </c>
      <c r="S133" s="142">
        <v>0</v>
      </c>
      <c r="T133" s="143">
        <f>S133*H133</f>
        <v>0</v>
      </c>
      <c r="AR133" s="144" t="s">
        <v>159</v>
      </c>
      <c r="AT133" s="144" t="s">
        <v>142</v>
      </c>
      <c r="AU133" s="144" t="s">
        <v>83</v>
      </c>
      <c r="AY133" s="18" t="s">
        <v>139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8" t="s">
        <v>81</v>
      </c>
      <c r="BK133" s="145">
        <f>ROUND(I133*H133,2)</f>
        <v>0</v>
      </c>
      <c r="BL133" s="18" t="s">
        <v>159</v>
      </c>
      <c r="BM133" s="144" t="s">
        <v>679</v>
      </c>
    </row>
    <row r="134" spans="2:65" s="1" customFormat="1">
      <c r="B134" s="33"/>
      <c r="D134" s="146" t="s">
        <v>148</v>
      </c>
      <c r="F134" s="147" t="s">
        <v>680</v>
      </c>
      <c r="I134" s="148"/>
      <c r="L134" s="33"/>
      <c r="M134" s="149"/>
      <c r="T134" s="54"/>
      <c r="AT134" s="18" t="s">
        <v>148</v>
      </c>
      <c r="AU134" s="18" t="s">
        <v>83</v>
      </c>
    </row>
    <row r="135" spans="2:65" s="12" customFormat="1">
      <c r="B135" s="160"/>
      <c r="D135" s="161" t="s">
        <v>154</v>
      </c>
      <c r="E135" s="162" t="s">
        <v>3</v>
      </c>
      <c r="F135" s="163" t="s">
        <v>681</v>
      </c>
      <c r="H135" s="162" t="s">
        <v>3</v>
      </c>
      <c r="I135" s="164"/>
      <c r="L135" s="160"/>
      <c r="M135" s="165"/>
      <c r="T135" s="166"/>
      <c r="AT135" s="162" t="s">
        <v>154</v>
      </c>
      <c r="AU135" s="162" t="s">
        <v>83</v>
      </c>
      <c r="AV135" s="12" t="s">
        <v>81</v>
      </c>
      <c r="AW135" s="12" t="s">
        <v>35</v>
      </c>
      <c r="AX135" s="12" t="s">
        <v>74</v>
      </c>
      <c r="AY135" s="162" t="s">
        <v>139</v>
      </c>
    </row>
    <row r="136" spans="2:65" s="13" customFormat="1">
      <c r="B136" s="167"/>
      <c r="D136" s="161" t="s">
        <v>154</v>
      </c>
      <c r="E136" s="168" t="s">
        <v>3</v>
      </c>
      <c r="F136" s="169" t="s">
        <v>682</v>
      </c>
      <c r="H136" s="170">
        <v>4</v>
      </c>
      <c r="I136" s="171"/>
      <c r="L136" s="167"/>
      <c r="M136" s="172"/>
      <c r="T136" s="173"/>
      <c r="AT136" s="168" t="s">
        <v>154</v>
      </c>
      <c r="AU136" s="168" t="s">
        <v>83</v>
      </c>
      <c r="AV136" s="13" t="s">
        <v>83</v>
      </c>
      <c r="AW136" s="13" t="s">
        <v>35</v>
      </c>
      <c r="AX136" s="13" t="s">
        <v>81</v>
      </c>
      <c r="AY136" s="168" t="s">
        <v>139</v>
      </c>
    </row>
    <row r="137" spans="2:65" s="1" customFormat="1" ht="24.15" customHeight="1">
      <c r="B137" s="132"/>
      <c r="C137" s="133" t="s">
        <v>140</v>
      </c>
      <c r="D137" s="133" t="s">
        <v>142</v>
      </c>
      <c r="E137" s="134" t="s">
        <v>683</v>
      </c>
      <c r="F137" s="135" t="s">
        <v>684</v>
      </c>
      <c r="G137" s="136" t="s">
        <v>604</v>
      </c>
      <c r="H137" s="137">
        <v>24</v>
      </c>
      <c r="I137" s="138"/>
      <c r="J137" s="139">
        <f>ROUND(I137*H137,2)</f>
        <v>0</v>
      </c>
      <c r="K137" s="135" t="s">
        <v>146</v>
      </c>
      <c r="L137" s="33"/>
      <c r="M137" s="140" t="s">
        <v>3</v>
      </c>
      <c r="N137" s="141" t="s">
        <v>45</v>
      </c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AR137" s="144" t="s">
        <v>159</v>
      </c>
      <c r="AT137" s="144" t="s">
        <v>142</v>
      </c>
      <c r="AU137" s="144" t="s">
        <v>83</v>
      </c>
      <c r="AY137" s="18" t="s">
        <v>139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8" t="s">
        <v>81</v>
      </c>
      <c r="BK137" s="145">
        <f>ROUND(I137*H137,2)</f>
        <v>0</v>
      </c>
      <c r="BL137" s="18" t="s">
        <v>159</v>
      </c>
      <c r="BM137" s="144" t="s">
        <v>685</v>
      </c>
    </row>
    <row r="138" spans="2:65" s="1" customFormat="1">
      <c r="B138" s="33"/>
      <c r="D138" s="146" t="s">
        <v>148</v>
      </c>
      <c r="F138" s="147" t="s">
        <v>686</v>
      </c>
      <c r="I138" s="148"/>
      <c r="L138" s="33"/>
      <c r="M138" s="149"/>
      <c r="T138" s="54"/>
      <c r="AT138" s="18" t="s">
        <v>148</v>
      </c>
      <c r="AU138" s="18" t="s">
        <v>83</v>
      </c>
    </row>
    <row r="139" spans="2:65" s="1" customFormat="1" ht="49.05" customHeight="1">
      <c r="B139" s="132"/>
      <c r="C139" s="133" t="s">
        <v>187</v>
      </c>
      <c r="D139" s="133" t="s">
        <v>142</v>
      </c>
      <c r="E139" s="134" t="s">
        <v>687</v>
      </c>
      <c r="F139" s="135" t="s">
        <v>688</v>
      </c>
      <c r="G139" s="136" t="s">
        <v>689</v>
      </c>
      <c r="H139" s="137">
        <v>14.75</v>
      </c>
      <c r="I139" s="138"/>
      <c r="J139" s="139">
        <f>ROUND(I139*H139,2)</f>
        <v>0</v>
      </c>
      <c r="K139" s="135" t="s">
        <v>146</v>
      </c>
      <c r="L139" s="33"/>
      <c r="M139" s="140" t="s">
        <v>3</v>
      </c>
      <c r="N139" s="141" t="s">
        <v>45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159</v>
      </c>
      <c r="AT139" s="144" t="s">
        <v>142</v>
      </c>
      <c r="AU139" s="144" t="s">
        <v>83</v>
      </c>
      <c r="AY139" s="18" t="s">
        <v>139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8" t="s">
        <v>81</v>
      </c>
      <c r="BK139" s="145">
        <f>ROUND(I139*H139,2)</f>
        <v>0</v>
      </c>
      <c r="BL139" s="18" t="s">
        <v>159</v>
      </c>
      <c r="BM139" s="144" t="s">
        <v>690</v>
      </c>
    </row>
    <row r="140" spans="2:65" s="1" customFormat="1">
      <c r="B140" s="33"/>
      <c r="D140" s="146" t="s">
        <v>148</v>
      </c>
      <c r="F140" s="147" t="s">
        <v>691</v>
      </c>
      <c r="I140" s="148"/>
      <c r="L140" s="33"/>
      <c r="M140" s="149"/>
      <c r="T140" s="54"/>
      <c r="AT140" s="18" t="s">
        <v>148</v>
      </c>
      <c r="AU140" s="18" t="s">
        <v>83</v>
      </c>
    </row>
    <row r="141" spans="2:65" s="12" customFormat="1">
      <c r="B141" s="160"/>
      <c r="D141" s="161" t="s">
        <v>154</v>
      </c>
      <c r="E141" s="162" t="s">
        <v>3</v>
      </c>
      <c r="F141" s="163" t="s">
        <v>692</v>
      </c>
      <c r="H141" s="162" t="s">
        <v>3</v>
      </c>
      <c r="I141" s="164"/>
      <c r="L141" s="160"/>
      <c r="M141" s="165"/>
      <c r="T141" s="166"/>
      <c r="AT141" s="162" t="s">
        <v>154</v>
      </c>
      <c r="AU141" s="162" t="s">
        <v>83</v>
      </c>
      <c r="AV141" s="12" t="s">
        <v>81</v>
      </c>
      <c r="AW141" s="12" t="s">
        <v>35</v>
      </c>
      <c r="AX141" s="12" t="s">
        <v>74</v>
      </c>
      <c r="AY141" s="162" t="s">
        <v>139</v>
      </c>
    </row>
    <row r="142" spans="2:65" s="12" customFormat="1">
      <c r="B142" s="160"/>
      <c r="D142" s="161" t="s">
        <v>154</v>
      </c>
      <c r="E142" s="162" t="s">
        <v>3</v>
      </c>
      <c r="F142" s="163" t="s">
        <v>681</v>
      </c>
      <c r="H142" s="162" t="s">
        <v>3</v>
      </c>
      <c r="I142" s="164"/>
      <c r="L142" s="160"/>
      <c r="M142" s="165"/>
      <c r="T142" s="166"/>
      <c r="AT142" s="162" t="s">
        <v>154</v>
      </c>
      <c r="AU142" s="162" t="s">
        <v>83</v>
      </c>
      <c r="AV142" s="12" t="s">
        <v>81</v>
      </c>
      <c r="AW142" s="12" t="s">
        <v>35</v>
      </c>
      <c r="AX142" s="12" t="s">
        <v>74</v>
      </c>
      <c r="AY142" s="162" t="s">
        <v>139</v>
      </c>
    </row>
    <row r="143" spans="2:65" s="12" customFormat="1">
      <c r="B143" s="160"/>
      <c r="D143" s="161" t="s">
        <v>154</v>
      </c>
      <c r="E143" s="162" t="s">
        <v>3</v>
      </c>
      <c r="F143" s="163" t="s">
        <v>693</v>
      </c>
      <c r="H143" s="162" t="s">
        <v>3</v>
      </c>
      <c r="I143" s="164"/>
      <c r="L143" s="160"/>
      <c r="M143" s="165"/>
      <c r="T143" s="166"/>
      <c r="AT143" s="162" t="s">
        <v>154</v>
      </c>
      <c r="AU143" s="162" t="s">
        <v>83</v>
      </c>
      <c r="AV143" s="12" t="s">
        <v>81</v>
      </c>
      <c r="AW143" s="12" t="s">
        <v>35</v>
      </c>
      <c r="AX143" s="12" t="s">
        <v>74</v>
      </c>
      <c r="AY143" s="162" t="s">
        <v>139</v>
      </c>
    </row>
    <row r="144" spans="2:65" s="13" customFormat="1">
      <c r="B144" s="167"/>
      <c r="D144" s="161" t="s">
        <v>154</v>
      </c>
      <c r="E144" s="168" t="s">
        <v>3</v>
      </c>
      <c r="F144" s="169" t="s">
        <v>694</v>
      </c>
      <c r="H144" s="170">
        <v>15.81</v>
      </c>
      <c r="I144" s="171"/>
      <c r="L144" s="167"/>
      <c r="M144" s="172"/>
      <c r="T144" s="173"/>
      <c r="AT144" s="168" t="s">
        <v>154</v>
      </c>
      <c r="AU144" s="168" t="s">
        <v>83</v>
      </c>
      <c r="AV144" s="13" t="s">
        <v>83</v>
      </c>
      <c r="AW144" s="13" t="s">
        <v>35</v>
      </c>
      <c r="AX144" s="13" t="s">
        <v>74</v>
      </c>
      <c r="AY144" s="168" t="s">
        <v>139</v>
      </c>
    </row>
    <row r="145" spans="2:65" s="13" customFormat="1">
      <c r="B145" s="167"/>
      <c r="D145" s="161" t="s">
        <v>154</v>
      </c>
      <c r="E145" s="168" t="s">
        <v>3</v>
      </c>
      <c r="F145" s="169" t="s">
        <v>695</v>
      </c>
      <c r="H145" s="170">
        <v>23.36</v>
      </c>
      <c r="I145" s="171"/>
      <c r="L145" s="167"/>
      <c r="M145" s="172"/>
      <c r="T145" s="173"/>
      <c r="AT145" s="168" t="s">
        <v>154</v>
      </c>
      <c r="AU145" s="168" t="s">
        <v>83</v>
      </c>
      <c r="AV145" s="13" t="s">
        <v>83</v>
      </c>
      <c r="AW145" s="13" t="s">
        <v>35</v>
      </c>
      <c r="AX145" s="13" t="s">
        <v>74</v>
      </c>
      <c r="AY145" s="168" t="s">
        <v>139</v>
      </c>
    </row>
    <row r="146" spans="2:65" s="12" customFormat="1">
      <c r="B146" s="160"/>
      <c r="D146" s="161" t="s">
        <v>154</v>
      </c>
      <c r="E146" s="162" t="s">
        <v>3</v>
      </c>
      <c r="F146" s="163" t="s">
        <v>648</v>
      </c>
      <c r="H146" s="162" t="s">
        <v>3</v>
      </c>
      <c r="I146" s="164"/>
      <c r="L146" s="160"/>
      <c r="M146" s="165"/>
      <c r="T146" s="166"/>
      <c r="AT146" s="162" t="s">
        <v>154</v>
      </c>
      <c r="AU146" s="162" t="s">
        <v>83</v>
      </c>
      <c r="AV146" s="12" t="s">
        <v>81</v>
      </c>
      <c r="AW146" s="12" t="s">
        <v>35</v>
      </c>
      <c r="AX146" s="12" t="s">
        <v>74</v>
      </c>
      <c r="AY146" s="162" t="s">
        <v>139</v>
      </c>
    </row>
    <row r="147" spans="2:65" s="13" customFormat="1">
      <c r="B147" s="167"/>
      <c r="D147" s="161" t="s">
        <v>154</v>
      </c>
      <c r="E147" s="168" t="s">
        <v>3</v>
      </c>
      <c r="F147" s="169" t="s">
        <v>696</v>
      </c>
      <c r="H147" s="170">
        <v>11.324999999999999</v>
      </c>
      <c r="I147" s="171"/>
      <c r="L147" s="167"/>
      <c r="M147" s="172"/>
      <c r="T147" s="173"/>
      <c r="AT147" s="168" t="s">
        <v>154</v>
      </c>
      <c r="AU147" s="168" t="s">
        <v>83</v>
      </c>
      <c r="AV147" s="13" t="s">
        <v>83</v>
      </c>
      <c r="AW147" s="13" t="s">
        <v>35</v>
      </c>
      <c r="AX147" s="13" t="s">
        <v>74</v>
      </c>
      <c r="AY147" s="168" t="s">
        <v>139</v>
      </c>
    </row>
    <row r="148" spans="2:65" s="13" customFormat="1">
      <c r="B148" s="167"/>
      <c r="D148" s="161" t="s">
        <v>154</v>
      </c>
      <c r="E148" s="168" t="s">
        <v>3</v>
      </c>
      <c r="F148" s="169" t="s">
        <v>697</v>
      </c>
      <c r="H148" s="170">
        <v>7.2050000000000001</v>
      </c>
      <c r="I148" s="171"/>
      <c r="L148" s="167"/>
      <c r="M148" s="172"/>
      <c r="T148" s="173"/>
      <c r="AT148" s="168" t="s">
        <v>154</v>
      </c>
      <c r="AU148" s="168" t="s">
        <v>83</v>
      </c>
      <c r="AV148" s="13" t="s">
        <v>83</v>
      </c>
      <c r="AW148" s="13" t="s">
        <v>35</v>
      </c>
      <c r="AX148" s="13" t="s">
        <v>74</v>
      </c>
      <c r="AY148" s="168" t="s">
        <v>139</v>
      </c>
    </row>
    <row r="149" spans="2:65" s="13" customFormat="1">
      <c r="B149" s="167"/>
      <c r="D149" s="161" t="s">
        <v>154</v>
      </c>
      <c r="E149" s="168" t="s">
        <v>3</v>
      </c>
      <c r="F149" s="169" t="s">
        <v>698</v>
      </c>
      <c r="H149" s="170">
        <v>1.31</v>
      </c>
      <c r="I149" s="171"/>
      <c r="L149" s="167"/>
      <c r="M149" s="172"/>
      <c r="T149" s="173"/>
      <c r="AT149" s="168" t="s">
        <v>154</v>
      </c>
      <c r="AU149" s="168" t="s">
        <v>83</v>
      </c>
      <c r="AV149" s="13" t="s">
        <v>83</v>
      </c>
      <c r="AW149" s="13" t="s">
        <v>35</v>
      </c>
      <c r="AX149" s="13" t="s">
        <v>74</v>
      </c>
      <c r="AY149" s="168" t="s">
        <v>139</v>
      </c>
    </row>
    <row r="150" spans="2:65" s="15" customFormat="1">
      <c r="B150" s="191"/>
      <c r="D150" s="161" t="s">
        <v>154</v>
      </c>
      <c r="E150" s="192" t="s">
        <v>3</v>
      </c>
      <c r="F150" s="193" t="s">
        <v>658</v>
      </c>
      <c r="H150" s="194">
        <v>59.010000000000005</v>
      </c>
      <c r="I150" s="195"/>
      <c r="L150" s="191"/>
      <c r="M150" s="196"/>
      <c r="T150" s="197"/>
      <c r="AT150" s="192" t="s">
        <v>154</v>
      </c>
      <c r="AU150" s="192" t="s">
        <v>83</v>
      </c>
      <c r="AV150" s="15" t="s">
        <v>97</v>
      </c>
      <c r="AW150" s="15" t="s">
        <v>35</v>
      </c>
      <c r="AX150" s="15" t="s">
        <v>74</v>
      </c>
      <c r="AY150" s="192" t="s">
        <v>139</v>
      </c>
    </row>
    <row r="151" spans="2:65" s="13" customFormat="1">
      <c r="B151" s="167"/>
      <c r="D151" s="161" t="s">
        <v>154</v>
      </c>
      <c r="E151" s="168" t="s">
        <v>3</v>
      </c>
      <c r="F151" s="169" t="s">
        <v>699</v>
      </c>
      <c r="H151" s="170">
        <v>14.75</v>
      </c>
      <c r="I151" s="171"/>
      <c r="L151" s="167"/>
      <c r="M151" s="172"/>
      <c r="T151" s="173"/>
      <c r="AT151" s="168" t="s">
        <v>154</v>
      </c>
      <c r="AU151" s="168" t="s">
        <v>83</v>
      </c>
      <c r="AV151" s="13" t="s">
        <v>83</v>
      </c>
      <c r="AW151" s="13" t="s">
        <v>35</v>
      </c>
      <c r="AX151" s="13" t="s">
        <v>81</v>
      </c>
      <c r="AY151" s="168" t="s">
        <v>139</v>
      </c>
    </row>
    <row r="152" spans="2:65" s="1" customFormat="1" ht="49.05" customHeight="1">
      <c r="B152" s="132"/>
      <c r="C152" s="133" t="s">
        <v>191</v>
      </c>
      <c r="D152" s="133" t="s">
        <v>142</v>
      </c>
      <c r="E152" s="134" t="s">
        <v>700</v>
      </c>
      <c r="F152" s="135" t="s">
        <v>701</v>
      </c>
      <c r="G152" s="136" t="s">
        <v>689</v>
      </c>
      <c r="H152" s="137">
        <v>29.5</v>
      </c>
      <c r="I152" s="138"/>
      <c r="J152" s="139">
        <f>ROUND(I152*H152,2)</f>
        <v>0</v>
      </c>
      <c r="K152" s="135" t="s">
        <v>146</v>
      </c>
      <c r="L152" s="33"/>
      <c r="M152" s="140" t="s">
        <v>3</v>
      </c>
      <c r="N152" s="141" t="s">
        <v>45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159</v>
      </c>
      <c r="AT152" s="144" t="s">
        <v>142</v>
      </c>
      <c r="AU152" s="144" t="s">
        <v>83</v>
      </c>
      <c r="AY152" s="18" t="s">
        <v>139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8" t="s">
        <v>81</v>
      </c>
      <c r="BK152" s="145">
        <f>ROUND(I152*H152,2)</f>
        <v>0</v>
      </c>
      <c r="BL152" s="18" t="s">
        <v>159</v>
      </c>
      <c r="BM152" s="144" t="s">
        <v>702</v>
      </c>
    </row>
    <row r="153" spans="2:65" s="1" customFormat="1">
      <c r="B153" s="33"/>
      <c r="D153" s="146" t="s">
        <v>148</v>
      </c>
      <c r="F153" s="147" t="s">
        <v>703</v>
      </c>
      <c r="I153" s="148"/>
      <c r="L153" s="33"/>
      <c r="M153" s="149"/>
      <c r="T153" s="54"/>
      <c r="AT153" s="18" t="s">
        <v>148</v>
      </c>
      <c r="AU153" s="18" t="s">
        <v>83</v>
      </c>
    </row>
    <row r="154" spans="2:65" s="12" customFormat="1">
      <c r="B154" s="160"/>
      <c r="D154" s="161" t="s">
        <v>154</v>
      </c>
      <c r="E154" s="162" t="s">
        <v>3</v>
      </c>
      <c r="F154" s="163" t="s">
        <v>704</v>
      </c>
      <c r="H154" s="162" t="s">
        <v>3</v>
      </c>
      <c r="I154" s="164"/>
      <c r="L154" s="160"/>
      <c r="M154" s="165"/>
      <c r="T154" s="166"/>
      <c r="AT154" s="162" t="s">
        <v>154</v>
      </c>
      <c r="AU154" s="162" t="s">
        <v>83</v>
      </c>
      <c r="AV154" s="12" t="s">
        <v>81</v>
      </c>
      <c r="AW154" s="12" t="s">
        <v>35</v>
      </c>
      <c r="AX154" s="12" t="s">
        <v>74</v>
      </c>
      <c r="AY154" s="162" t="s">
        <v>139</v>
      </c>
    </row>
    <row r="155" spans="2:65" s="13" customFormat="1">
      <c r="B155" s="167"/>
      <c r="D155" s="161" t="s">
        <v>154</v>
      </c>
      <c r="E155" s="168" t="s">
        <v>3</v>
      </c>
      <c r="F155" s="169" t="s">
        <v>705</v>
      </c>
      <c r="H155" s="170">
        <v>29.5</v>
      </c>
      <c r="I155" s="171"/>
      <c r="L155" s="167"/>
      <c r="M155" s="172"/>
      <c r="T155" s="173"/>
      <c r="AT155" s="168" t="s">
        <v>154</v>
      </c>
      <c r="AU155" s="168" t="s">
        <v>83</v>
      </c>
      <c r="AV155" s="13" t="s">
        <v>83</v>
      </c>
      <c r="AW155" s="13" t="s">
        <v>35</v>
      </c>
      <c r="AX155" s="13" t="s">
        <v>81</v>
      </c>
      <c r="AY155" s="168" t="s">
        <v>139</v>
      </c>
    </row>
    <row r="156" spans="2:65" s="1" customFormat="1" ht="49.05" customHeight="1">
      <c r="B156" s="132"/>
      <c r="C156" s="133" t="s">
        <v>196</v>
      </c>
      <c r="D156" s="133" t="s">
        <v>142</v>
      </c>
      <c r="E156" s="134" t="s">
        <v>706</v>
      </c>
      <c r="F156" s="135" t="s">
        <v>707</v>
      </c>
      <c r="G156" s="136" t="s">
        <v>689</v>
      </c>
      <c r="H156" s="137">
        <v>14.75</v>
      </c>
      <c r="I156" s="138"/>
      <c r="J156" s="139">
        <f>ROUND(I156*H156,2)</f>
        <v>0</v>
      </c>
      <c r="K156" s="135" t="s">
        <v>146</v>
      </c>
      <c r="L156" s="33"/>
      <c r="M156" s="140" t="s">
        <v>3</v>
      </c>
      <c r="N156" s="141" t="s">
        <v>45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159</v>
      </c>
      <c r="AT156" s="144" t="s">
        <v>142</v>
      </c>
      <c r="AU156" s="144" t="s">
        <v>83</v>
      </c>
      <c r="AY156" s="18" t="s">
        <v>139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8" t="s">
        <v>81</v>
      </c>
      <c r="BK156" s="145">
        <f>ROUND(I156*H156,2)</f>
        <v>0</v>
      </c>
      <c r="BL156" s="18" t="s">
        <v>159</v>
      </c>
      <c r="BM156" s="144" t="s">
        <v>708</v>
      </c>
    </row>
    <row r="157" spans="2:65" s="1" customFormat="1">
      <c r="B157" s="33"/>
      <c r="D157" s="146" t="s">
        <v>148</v>
      </c>
      <c r="F157" s="147" t="s">
        <v>709</v>
      </c>
      <c r="I157" s="148"/>
      <c r="L157" s="33"/>
      <c r="M157" s="149"/>
      <c r="T157" s="54"/>
      <c r="AT157" s="18" t="s">
        <v>148</v>
      </c>
      <c r="AU157" s="18" t="s">
        <v>83</v>
      </c>
    </row>
    <row r="158" spans="2:65" s="12" customFormat="1">
      <c r="B158" s="160"/>
      <c r="D158" s="161" t="s">
        <v>154</v>
      </c>
      <c r="E158" s="162" t="s">
        <v>3</v>
      </c>
      <c r="F158" s="163" t="s">
        <v>704</v>
      </c>
      <c r="H158" s="162" t="s">
        <v>3</v>
      </c>
      <c r="I158" s="164"/>
      <c r="L158" s="160"/>
      <c r="M158" s="165"/>
      <c r="T158" s="166"/>
      <c r="AT158" s="162" t="s">
        <v>154</v>
      </c>
      <c r="AU158" s="162" t="s">
        <v>83</v>
      </c>
      <c r="AV158" s="12" t="s">
        <v>81</v>
      </c>
      <c r="AW158" s="12" t="s">
        <v>35</v>
      </c>
      <c r="AX158" s="12" t="s">
        <v>74</v>
      </c>
      <c r="AY158" s="162" t="s">
        <v>139</v>
      </c>
    </row>
    <row r="159" spans="2:65" s="13" customFormat="1">
      <c r="B159" s="167"/>
      <c r="D159" s="161" t="s">
        <v>154</v>
      </c>
      <c r="E159" s="168" t="s">
        <v>3</v>
      </c>
      <c r="F159" s="169" t="s">
        <v>710</v>
      </c>
      <c r="H159" s="170">
        <v>14.75</v>
      </c>
      <c r="I159" s="171"/>
      <c r="L159" s="167"/>
      <c r="M159" s="172"/>
      <c r="T159" s="173"/>
      <c r="AT159" s="168" t="s">
        <v>154</v>
      </c>
      <c r="AU159" s="168" t="s">
        <v>83</v>
      </c>
      <c r="AV159" s="13" t="s">
        <v>83</v>
      </c>
      <c r="AW159" s="13" t="s">
        <v>35</v>
      </c>
      <c r="AX159" s="13" t="s">
        <v>81</v>
      </c>
      <c r="AY159" s="168" t="s">
        <v>139</v>
      </c>
    </row>
    <row r="160" spans="2:65" s="1" customFormat="1" ht="37.799999999999997" customHeight="1">
      <c r="B160" s="132"/>
      <c r="C160" s="133" t="s">
        <v>9</v>
      </c>
      <c r="D160" s="133" t="s">
        <v>142</v>
      </c>
      <c r="E160" s="134" t="s">
        <v>711</v>
      </c>
      <c r="F160" s="135" t="s">
        <v>712</v>
      </c>
      <c r="G160" s="136" t="s">
        <v>689</v>
      </c>
      <c r="H160" s="137">
        <v>11.8</v>
      </c>
      <c r="I160" s="138"/>
      <c r="J160" s="139">
        <f>ROUND(I160*H160,2)</f>
        <v>0</v>
      </c>
      <c r="K160" s="135" t="s">
        <v>146</v>
      </c>
      <c r="L160" s="33"/>
      <c r="M160" s="140" t="s">
        <v>3</v>
      </c>
      <c r="N160" s="141" t="s">
        <v>45</v>
      </c>
      <c r="P160" s="142">
        <f>O160*H160</f>
        <v>0</v>
      </c>
      <c r="Q160" s="142">
        <v>0</v>
      </c>
      <c r="R160" s="142">
        <f>Q160*H160</f>
        <v>0</v>
      </c>
      <c r="S160" s="142">
        <v>0</v>
      </c>
      <c r="T160" s="143">
        <f>S160*H160</f>
        <v>0</v>
      </c>
      <c r="AR160" s="144" t="s">
        <v>159</v>
      </c>
      <c r="AT160" s="144" t="s">
        <v>142</v>
      </c>
      <c r="AU160" s="144" t="s">
        <v>83</v>
      </c>
      <c r="AY160" s="18" t="s">
        <v>139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8" t="s">
        <v>81</v>
      </c>
      <c r="BK160" s="145">
        <f>ROUND(I160*H160,2)</f>
        <v>0</v>
      </c>
      <c r="BL160" s="18" t="s">
        <v>159</v>
      </c>
      <c r="BM160" s="144" t="s">
        <v>713</v>
      </c>
    </row>
    <row r="161" spans="2:65" s="1" customFormat="1">
      <c r="B161" s="33"/>
      <c r="D161" s="146" t="s">
        <v>148</v>
      </c>
      <c r="F161" s="147" t="s">
        <v>714</v>
      </c>
      <c r="I161" s="148"/>
      <c r="L161" s="33"/>
      <c r="M161" s="149"/>
      <c r="T161" s="54"/>
      <c r="AT161" s="18" t="s">
        <v>148</v>
      </c>
      <c r="AU161" s="18" t="s">
        <v>83</v>
      </c>
    </row>
    <row r="162" spans="2:65" s="12" customFormat="1">
      <c r="B162" s="160"/>
      <c r="D162" s="161" t="s">
        <v>154</v>
      </c>
      <c r="E162" s="162" t="s">
        <v>3</v>
      </c>
      <c r="F162" s="163" t="s">
        <v>715</v>
      </c>
      <c r="H162" s="162" t="s">
        <v>3</v>
      </c>
      <c r="I162" s="164"/>
      <c r="L162" s="160"/>
      <c r="M162" s="165"/>
      <c r="T162" s="166"/>
      <c r="AT162" s="162" t="s">
        <v>154</v>
      </c>
      <c r="AU162" s="162" t="s">
        <v>83</v>
      </c>
      <c r="AV162" s="12" t="s">
        <v>81</v>
      </c>
      <c r="AW162" s="12" t="s">
        <v>35</v>
      </c>
      <c r="AX162" s="12" t="s">
        <v>74</v>
      </c>
      <c r="AY162" s="162" t="s">
        <v>139</v>
      </c>
    </row>
    <row r="163" spans="2:65" s="13" customFormat="1">
      <c r="B163" s="167"/>
      <c r="D163" s="161" t="s">
        <v>154</v>
      </c>
      <c r="E163" s="168" t="s">
        <v>3</v>
      </c>
      <c r="F163" s="169" t="s">
        <v>716</v>
      </c>
      <c r="H163" s="170">
        <v>11.8</v>
      </c>
      <c r="I163" s="171"/>
      <c r="L163" s="167"/>
      <c r="M163" s="172"/>
      <c r="T163" s="173"/>
      <c r="AT163" s="168" t="s">
        <v>154</v>
      </c>
      <c r="AU163" s="168" t="s">
        <v>83</v>
      </c>
      <c r="AV163" s="13" t="s">
        <v>83</v>
      </c>
      <c r="AW163" s="13" t="s">
        <v>35</v>
      </c>
      <c r="AX163" s="13" t="s">
        <v>81</v>
      </c>
      <c r="AY163" s="168" t="s">
        <v>139</v>
      </c>
    </row>
    <row r="164" spans="2:65" s="1" customFormat="1" ht="37.799999999999997" customHeight="1">
      <c r="B164" s="132"/>
      <c r="C164" s="133" t="s">
        <v>205</v>
      </c>
      <c r="D164" s="133" t="s">
        <v>142</v>
      </c>
      <c r="E164" s="134" t="s">
        <v>717</v>
      </c>
      <c r="F164" s="135" t="s">
        <v>718</v>
      </c>
      <c r="G164" s="136" t="s">
        <v>604</v>
      </c>
      <c r="H164" s="137">
        <v>134.78</v>
      </c>
      <c r="I164" s="138"/>
      <c r="J164" s="139">
        <f>ROUND(I164*H164,2)</f>
        <v>0</v>
      </c>
      <c r="K164" s="135" t="s">
        <v>146</v>
      </c>
      <c r="L164" s="33"/>
      <c r="M164" s="140" t="s">
        <v>3</v>
      </c>
      <c r="N164" s="141" t="s">
        <v>45</v>
      </c>
      <c r="P164" s="142">
        <f>O164*H164</f>
        <v>0</v>
      </c>
      <c r="Q164" s="142">
        <v>5.8E-4</v>
      </c>
      <c r="R164" s="142">
        <f>Q164*H164</f>
        <v>7.8172400000000003E-2</v>
      </c>
      <c r="S164" s="142">
        <v>0</v>
      </c>
      <c r="T164" s="143">
        <f>S164*H164</f>
        <v>0</v>
      </c>
      <c r="AR164" s="144" t="s">
        <v>159</v>
      </c>
      <c r="AT164" s="144" t="s">
        <v>142</v>
      </c>
      <c r="AU164" s="144" t="s">
        <v>83</v>
      </c>
      <c r="AY164" s="18" t="s">
        <v>139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8" t="s">
        <v>81</v>
      </c>
      <c r="BK164" s="145">
        <f>ROUND(I164*H164,2)</f>
        <v>0</v>
      </c>
      <c r="BL164" s="18" t="s">
        <v>159</v>
      </c>
      <c r="BM164" s="144" t="s">
        <v>719</v>
      </c>
    </row>
    <row r="165" spans="2:65" s="1" customFormat="1">
      <c r="B165" s="33"/>
      <c r="D165" s="146" t="s">
        <v>148</v>
      </c>
      <c r="F165" s="147" t="s">
        <v>720</v>
      </c>
      <c r="I165" s="148"/>
      <c r="L165" s="33"/>
      <c r="M165" s="149"/>
      <c r="T165" s="54"/>
      <c r="AT165" s="18" t="s">
        <v>148</v>
      </c>
      <c r="AU165" s="18" t="s">
        <v>83</v>
      </c>
    </row>
    <row r="166" spans="2:65" s="12" customFormat="1">
      <c r="B166" s="160"/>
      <c r="D166" s="161" t="s">
        <v>154</v>
      </c>
      <c r="E166" s="162" t="s">
        <v>3</v>
      </c>
      <c r="F166" s="163" t="s">
        <v>693</v>
      </c>
      <c r="H166" s="162" t="s">
        <v>3</v>
      </c>
      <c r="I166" s="164"/>
      <c r="L166" s="160"/>
      <c r="M166" s="165"/>
      <c r="T166" s="166"/>
      <c r="AT166" s="162" t="s">
        <v>154</v>
      </c>
      <c r="AU166" s="162" t="s">
        <v>83</v>
      </c>
      <c r="AV166" s="12" t="s">
        <v>81</v>
      </c>
      <c r="AW166" s="12" t="s">
        <v>35</v>
      </c>
      <c r="AX166" s="12" t="s">
        <v>74</v>
      </c>
      <c r="AY166" s="162" t="s">
        <v>139</v>
      </c>
    </row>
    <row r="167" spans="2:65" s="13" customFormat="1">
      <c r="B167" s="167"/>
      <c r="D167" s="161" t="s">
        <v>154</v>
      </c>
      <c r="E167" s="168" t="s">
        <v>3</v>
      </c>
      <c r="F167" s="169" t="s">
        <v>721</v>
      </c>
      <c r="H167" s="170">
        <v>35.020000000000003</v>
      </c>
      <c r="I167" s="171"/>
      <c r="L167" s="167"/>
      <c r="M167" s="172"/>
      <c r="T167" s="173"/>
      <c r="AT167" s="168" t="s">
        <v>154</v>
      </c>
      <c r="AU167" s="168" t="s">
        <v>83</v>
      </c>
      <c r="AV167" s="13" t="s">
        <v>83</v>
      </c>
      <c r="AW167" s="13" t="s">
        <v>35</v>
      </c>
      <c r="AX167" s="13" t="s">
        <v>74</v>
      </c>
      <c r="AY167" s="168" t="s">
        <v>139</v>
      </c>
    </row>
    <row r="168" spans="2:65" s="13" customFormat="1">
      <c r="B168" s="167"/>
      <c r="D168" s="161" t="s">
        <v>154</v>
      </c>
      <c r="E168" s="168" t="s">
        <v>3</v>
      </c>
      <c r="F168" s="169" t="s">
        <v>722</v>
      </c>
      <c r="H168" s="170">
        <v>52.56</v>
      </c>
      <c r="I168" s="171"/>
      <c r="L168" s="167"/>
      <c r="M168" s="172"/>
      <c r="T168" s="173"/>
      <c r="AT168" s="168" t="s">
        <v>154</v>
      </c>
      <c r="AU168" s="168" t="s">
        <v>83</v>
      </c>
      <c r="AV168" s="13" t="s">
        <v>83</v>
      </c>
      <c r="AW168" s="13" t="s">
        <v>35</v>
      </c>
      <c r="AX168" s="13" t="s">
        <v>74</v>
      </c>
      <c r="AY168" s="168" t="s">
        <v>139</v>
      </c>
    </row>
    <row r="169" spans="2:65" s="12" customFormat="1">
      <c r="B169" s="160"/>
      <c r="D169" s="161" t="s">
        <v>154</v>
      </c>
      <c r="E169" s="162" t="s">
        <v>3</v>
      </c>
      <c r="F169" s="163" t="s">
        <v>648</v>
      </c>
      <c r="H169" s="162" t="s">
        <v>3</v>
      </c>
      <c r="I169" s="164"/>
      <c r="L169" s="160"/>
      <c r="M169" s="165"/>
      <c r="T169" s="166"/>
      <c r="AT169" s="162" t="s">
        <v>154</v>
      </c>
      <c r="AU169" s="162" t="s">
        <v>83</v>
      </c>
      <c r="AV169" s="12" t="s">
        <v>81</v>
      </c>
      <c r="AW169" s="12" t="s">
        <v>35</v>
      </c>
      <c r="AX169" s="12" t="s">
        <v>74</v>
      </c>
      <c r="AY169" s="162" t="s">
        <v>139</v>
      </c>
    </row>
    <row r="170" spans="2:65" s="13" customFormat="1">
      <c r="B170" s="167"/>
      <c r="D170" s="161" t="s">
        <v>154</v>
      </c>
      <c r="E170" s="168" t="s">
        <v>3</v>
      </c>
      <c r="F170" s="169" t="s">
        <v>723</v>
      </c>
      <c r="H170" s="170">
        <v>28.5</v>
      </c>
      <c r="I170" s="171"/>
      <c r="L170" s="167"/>
      <c r="M170" s="172"/>
      <c r="T170" s="173"/>
      <c r="AT170" s="168" t="s">
        <v>154</v>
      </c>
      <c r="AU170" s="168" t="s">
        <v>83</v>
      </c>
      <c r="AV170" s="13" t="s">
        <v>83</v>
      </c>
      <c r="AW170" s="13" t="s">
        <v>35</v>
      </c>
      <c r="AX170" s="13" t="s">
        <v>74</v>
      </c>
      <c r="AY170" s="168" t="s">
        <v>139</v>
      </c>
    </row>
    <row r="171" spans="2:65" s="13" customFormat="1">
      <c r="B171" s="167"/>
      <c r="D171" s="161" t="s">
        <v>154</v>
      </c>
      <c r="E171" s="168" t="s">
        <v>3</v>
      </c>
      <c r="F171" s="169" t="s">
        <v>724</v>
      </c>
      <c r="H171" s="170">
        <v>18.7</v>
      </c>
      <c r="I171" s="171"/>
      <c r="L171" s="167"/>
      <c r="M171" s="172"/>
      <c r="T171" s="173"/>
      <c r="AT171" s="168" t="s">
        <v>154</v>
      </c>
      <c r="AU171" s="168" t="s">
        <v>83</v>
      </c>
      <c r="AV171" s="13" t="s">
        <v>83</v>
      </c>
      <c r="AW171" s="13" t="s">
        <v>35</v>
      </c>
      <c r="AX171" s="13" t="s">
        <v>74</v>
      </c>
      <c r="AY171" s="168" t="s">
        <v>139</v>
      </c>
    </row>
    <row r="172" spans="2:65" s="14" customFormat="1">
      <c r="B172" s="184"/>
      <c r="D172" s="161" t="s">
        <v>154</v>
      </c>
      <c r="E172" s="185" t="s">
        <v>3</v>
      </c>
      <c r="F172" s="186" t="s">
        <v>623</v>
      </c>
      <c r="H172" s="187">
        <v>134.78</v>
      </c>
      <c r="I172" s="188"/>
      <c r="L172" s="184"/>
      <c r="M172" s="189"/>
      <c r="T172" s="190"/>
      <c r="AT172" s="185" t="s">
        <v>154</v>
      </c>
      <c r="AU172" s="185" t="s">
        <v>83</v>
      </c>
      <c r="AV172" s="14" t="s">
        <v>159</v>
      </c>
      <c r="AW172" s="14" t="s">
        <v>35</v>
      </c>
      <c r="AX172" s="14" t="s">
        <v>81</v>
      </c>
      <c r="AY172" s="185" t="s">
        <v>139</v>
      </c>
    </row>
    <row r="173" spans="2:65" s="1" customFormat="1" ht="37.799999999999997" customHeight="1">
      <c r="B173" s="132"/>
      <c r="C173" s="133" t="s">
        <v>210</v>
      </c>
      <c r="D173" s="133" t="s">
        <v>142</v>
      </c>
      <c r="E173" s="134" t="s">
        <v>725</v>
      </c>
      <c r="F173" s="135" t="s">
        <v>726</v>
      </c>
      <c r="G173" s="136" t="s">
        <v>604</v>
      </c>
      <c r="H173" s="137">
        <v>134.78</v>
      </c>
      <c r="I173" s="138"/>
      <c r="J173" s="139">
        <f>ROUND(I173*H173,2)</f>
        <v>0</v>
      </c>
      <c r="K173" s="135" t="s">
        <v>146</v>
      </c>
      <c r="L173" s="33"/>
      <c r="M173" s="140" t="s">
        <v>3</v>
      </c>
      <c r="N173" s="141" t="s">
        <v>45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159</v>
      </c>
      <c r="AT173" s="144" t="s">
        <v>142</v>
      </c>
      <c r="AU173" s="144" t="s">
        <v>83</v>
      </c>
      <c r="AY173" s="18" t="s">
        <v>139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8" t="s">
        <v>81</v>
      </c>
      <c r="BK173" s="145">
        <f>ROUND(I173*H173,2)</f>
        <v>0</v>
      </c>
      <c r="BL173" s="18" t="s">
        <v>159</v>
      </c>
      <c r="BM173" s="144" t="s">
        <v>727</v>
      </c>
    </row>
    <row r="174" spans="2:65" s="1" customFormat="1">
      <c r="B174" s="33"/>
      <c r="D174" s="146" t="s">
        <v>148</v>
      </c>
      <c r="F174" s="147" t="s">
        <v>728</v>
      </c>
      <c r="I174" s="148"/>
      <c r="L174" s="33"/>
      <c r="M174" s="149"/>
      <c r="T174" s="54"/>
      <c r="AT174" s="18" t="s">
        <v>148</v>
      </c>
      <c r="AU174" s="18" t="s">
        <v>83</v>
      </c>
    </row>
    <row r="175" spans="2:65" s="1" customFormat="1" ht="62.7" customHeight="1">
      <c r="B175" s="132"/>
      <c r="C175" s="133" t="s">
        <v>214</v>
      </c>
      <c r="D175" s="133" t="s">
        <v>142</v>
      </c>
      <c r="E175" s="134" t="s">
        <v>729</v>
      </c>
      <c r="F175" s="135" t="s">
        <v>730</v>
      </c>
      <c r="G175" s="136" t="s">
        <v>689</v>
      </c>
      <c r="H175" s="137">
        <v>70.489999999999995</v>
      </c>
      <c r="I175" s="138"/>
      <c r="J175" s="139">
        <f>ROUND(I175*H175,2)</f>
        <v>0</v>
      </c>
      <c r="K175" s="135" t="s">
        <v>146</v>
      </c>
      <c r="L175" s="33"/>
      <c r="M175" s="140" t="s">
        <v>3</v>
      </c>
      <c r="N175" s="141" t="s">
        <v>45</v>
      </c>
      <c r="P175" s="142">
        <f>O175*H175</f>
        <v>0</v>
      </c>
      <c r="Q175" s="142">
        <v>0</v>
      </c>
      <c r="R175" s="142">
        <f>Q175*H175</f>
        <v>0</v>
      </c>
      <c r="S175" s="142">
        <v>0</v>
      </c>
      <c r="T175" s="143">
        <f>S175*H175</f>
        <v>0</v>
      </c>
      <c r="AR175" s="144" t="s">
        <v>159</v>
      </c>
      <c r="AT175" s="144" t="s">
        <v>142</v>
      </c>
      <c r="AU175" s="144" t="s">
        <v>83</v>
      </c>
      <c r="AY175" s="18" t="s">
        <v>139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8" t="s">
        <v>81</v>
      </c>
      <c r="BK175" s="145">
        <f>ROUND(I175*H175,2)</f>
        <v>0</v>
      </c>
      <c r="BL175" s="18" t="s">
        <v>159</v>
      </c>
      <c r="BM175" s="144" t="s">
        <v>731</v>
      </c>
    </row>
    <row r="176" spans="2:65" s="1" customFormat="1">
      <c r="B176" s="33"/>
      <c r="D176" s="146" t="s">
        <v>148</v>
      </c>
      <c r="F176" s="147" t="s">
        <v>732</v>
      </c>
      <c r="I176" s="148"/>
      <c r="L176" s="33"/>
      <c r="M176" s="149"/>
      <c r="T176" s="54"/>
      <c r="AT176" s="18" t="s">
        <v>148</v>
      </c>
      <c r="AU176" s="18" t="s">
        <v>83</v>
      </c>
    </row>
    <row r="177" spans="2:65" s="12" customFormat="1">
      <c r="B177" s="160"/>
      <c r="D177" s="161" t="s">
        <v>154</v>
      </c>
      <c r="E177" s="162" t="s">
        <v>3</v>
      </c>
      <c r="F177" s="163" t="s">
        <v>733</v>
      </c>
      <c r="H177" s="162" t="s">
        <v>3</v>
      </c>
      <c r="I177" s="164"/>
      <c r="L177" s="160"/>
      <c r="M177" s="165"/>
      <c r="T177" s="166"/>
      <c r="AT177" s="162" t="s">
        <v>154</v>
      </c>
      <c r="AU177" s="162" t="s">
        <v>83</v>
      </c>
      <c r="AV177" s="12" t="s">
        <v>81</v>
      </c>
      <c r="AW177" s="12" t="s">
        <v>35</v>
      </c>
      <c r="AX177" s="12" t="s">
        <v>74</v>
      </c>
      <c r="AY177" s="162" t="s">
        <v>139</v>
      </c>
    </row>
    <row r="178" spans="2:65" s="12" customFormat="1">
      <c r="B178" s="160"/>
      <c r="D178" s="161" t="s">
        <v>154</v>
      </c>
      <c r="E178" s="162" t="s">
        <v>3</v>
      </c>
      <c r="F178" s="163" t="s">
        <v>734</v>
      </c>
      <c r="H178" s="162" t="s">
        <v>3</v>
      </c>
      <c r="I178" s="164"/>
      <c r="L178" s="160"/>
      <c r="M178" s="165"/>
      <c r="T178" s="166"/>
      <c r="AT178" s="162" t="s">
        <v>154</v>
      </c>
      <c r="AU178" s="162" t="s">
        <v>83</v>
      </c>
      <c r="AV178" s="12" t="s">
        <v>81</v>
      </c>
      <c r="AW178" s="12" t="s">
        <v>35</v>
      </c>
      <c r="AX178" s="12" t="s">
        <v>74</v>
      </c>
      <c r="AY178" s="162" t="s">
        <v>139</v>
      </c>
    </row>
    <row r="179" spans="2:65" s="12" customFormat="1" ht="20.399999999999999">
      <c r="B179" s="160"/>
      <c r="D179" s="161" t="s">
        <v>154</v>
      </c>
      <c r="E179" s="162" t="s">
        <v>3</v>
      </c>
      <c r="F179" s="163" t="s">
        <v>735</v>
      </c>
      <c r="H179" s="162" t="s">
        <v>3</v>
      </c>
      <c r="I179" s="164"/>
      <c r="L179" s="160"/>
      <c r="M179" s="165"/>
      <c r="T179" s="166"/>
      <c r="AT179" s="162" t="s">
        <v>154</v>
      </c>
      <c r="AU179" s="162" t="s">
        <v>83</v>
      </c>
      <c r="AV179" s="12" t="s">
        <v>81</v>
      </c>
      <c r="AW179" s="12" t="s">
        <v>35</v>
      </c>
      <c r="AX179" s="12" t="s">
        <v>74</v>
      </c>
      <c r="AY179" s="162" t="s">
        <v>139</v>
      </c>
    </row>
    <row r="180" spans="2:65" s="13" customFormat="1">
      <c r="B180" s="167"/>
      <c r="D180" s="161" t="s">
        <v>154</v>
      </c>
      <c r="E180" s="168" t="s">
        <v>3</v>
      </c>
      <c r="F180" s="169" t="s">
        <v>736</v>
      </c>
      <c r="H180" s="170">
        <v>9.6</v>
      </c>
      <c r="I180" s="171"/>
      <c r="L180" s="167"/>
      <c r="M180" s="172"/>
      <c r="T180" s="173"/>
      <c r="AT180" s="168" t="s">
        <v>154</v>
      </c>
      <c r="AU180" s="168" t="s">
        <v>83</v>
      </c>
      <c r="AV180" s="13" t="s">
        <v>83</v>
      </c>
      <c r="AW180" s="13" t="s">
        <v>35</v>
      </c>
      <c r="AX180" s="13" t="s">
        <v>74</v>
      </c>
      <c r="AY180" s="168" t="s">
        <v>139</v>
      </c>
    </row>
    <row r="181" spans="2:65" s="13" customFormat="1">
      <c r="B181" s="167"/>
      <c r="D181" s="161" t="s">
        <v>154</v>
      </c>
      <c r="E181" s="168" t="s">
        <v>3</v>
      </c>
      <c r="F181" s="169" t="s">
        <v>737</v>
      </c>
      <c r="H181" s="170">
        <v>29.5</v>
      </c>
      <c r="I181" s="171"/>
      <c r="L181" s="167"/>
      <c r="M181" s="172"/>
      <c r="T181" s="173"/>
      <c r="AT181" s="168" t="s">
        <v>154</v>
      </c>
      <c r="AU181" s="168" t="s">
        <v>83</v>
      </c>
      <c r="AV181" s="13" t="s">
        <v>83</v>
      </c>
      <c r="AW181" s="13" t="s">
        <v>35</v>
      </c>
      <c r="AX181" s="13" t="s">
        <v>74</v>
      </c>
      <c r="AY181" s="168" t="s">
        <v>139</v>
      </c>
    </row>
    <row r="182" spans="2:65" s="15" customFormat="1">
      <c r="B182" s="191"/>
      <c r="D182" s="161" t="s">
        <v>154</v>
      </c>
      <c r="E182" s="192" t="s">
        <v>3</v>
      </c>
      <c r="F182" s="193" t="s">
        <v>658</v>
      </c>
      <c r="H182" s="194">
        <v>39.1</v>
      </c>
      <c r="I182" s="195"/>
      <c r="L182" s="191"/>
      <c r="M182" s="196"/>
      <c r="T182" s="197"/>
      <c r="AT182" s="192" t="s">
        <v>154</v>
      </c>
      <c r="AU182" s="192" t="s">
        <v>83</v>
      </c>
      <c r="AV182" s="15" t="s">
        <v>97</v>
      </c>
      <c r="AW182" s="15" t="s">
        <v>35</v>
      </c>
      <c r="AX182" s="15" t="s">
        <v>74</v>
      </c>
      <c r="AY182" s="192" t="s">
        <v>139</v>
      </c>
    </row>
    <row r="183" spans="2:65" s="12" customFormat="1" ht="20.399999999999999">
      <c r="B183" s="160"/>
      <c r="D183" s="161" t="s">
        <v>154</v>
      </c>
      <c r="E183" s="162" t="s">
        <v>3</v>
      </c>
      <c r="F183" s="163" t="s">
        <v>738</v>
      </c>
      <c r="H183" s="162" t="s">
        <v>3</v>
      </c>
      <c r="I183" s="164"/>
      <c r="L183" s="160"/>
      <c r="M183" s="165"/>
      <c r="T183" s="166"/>
      <c r="AT183" s="162" t="s">
        <v>154</v>
      </c>
      <c r="AU183" s="162" t="s">
        <v>83</v>
      </c>
      <c r="AV183" s="12" t="s">
        <v>81</v>
      </c>
      <c r="AW183" s="12" t="s">
        <v>35</v>
      </c>
      <c r="AX183" s="12" t="s">
        <v>74</v>
      </c>
      <c r="AY183" s="162" t="s">
        <v>139</v>
      </c>
    </row>
    <row r="184" spans="2:65" s="13" customFormat="1">
      <c r="B184" s="167"/>
      <c r="D184" s="161" t="s">
        <v>154</v>
      </c>
      <c r="E184" s="168" t="s">
        <v>3</v>
      </c>
      <c r="F184" s="169" t="s">
        <v>739</v>
      </c>
      <c r="H184" s="170">
        <v>3.71</v>
      </c>
      <c r="I184" s="171"/>
      <c r="L184" s="167"/>
      <c r="M184" s="172"/>
      <c r="T184" s="173"/>
      <c r="AT184" s="168" t="s">
        <v>154</v>
      </c>
      <c r="AU184" s="168" t="s">
        <v>83</v>
      </c>
      <c r="AV184" s="13" t="s">
        <v>83</v>
      </c>
      <c r="AW184" s="13" t="s">
        <v>35</v>
      </c>
      <c r="AX184" s="13" t="s">
        <v>74</v>
      </c>
      <c r="AY184" s="168" t="s">
        <v>139</v>
      </c>
    </row>
    <row r="185" spans="2:65" s="13" customFormat="1">
      <c r="B185" s="167"/>
      <c r="D185" s="161" t="s">
        <v>154</v>
      </c>
      <c r="E185" s="168" t="s">
        <v>3</v>
      </c>
      <c r="F185" s="169" t="s">
        <v>740</v>
      </c>
      <c r="H185" s="170">
        <v>14.84</v>
      </c>
      <c r="I185" s="171"/>
      <c r="L185" s="167"/>
      <c r="M185" s="172"/>
      <c r="T185" s="173"/>
      <c r="AT185" s="168" t="s">
        <v>154</v>
      </c>
      <c r="AU185" s="168" t="s">
        <v>83</v>
      </c>
      <c r="AV185" s="13" t="s">
        <v>83</v>
      </c>
      <c r="AW185" s="13" t="s">
        <v>35</v>
      </c>
      <c r="AX185" s="13" t="s">
        <v>74</v>
      </c>
      <c r="AY185" s="168" t="s">
        <v>139</v>
      </c>
    </row>
    <row r="186" spans="2:65" s="13" customFormat="1">
      <c r="B186" s="167"/>
      <c r="D186" s="161" t="s">
        <v>154</v>
      </c>
      <c r="E186" s="168" t="s">
        <v>3</v>
      </c>
      <c r="F186" s="169" t="s">
        <v>741</v>
      </c>
      <c r="H186" s="170">
        <v>12.84</v>
      </c>
      <c r="I186" s="171"/>
      <c r="L186" s="167"/>
      <c r="M186" s="172"/>
      <c r="T186" s="173"/>
      <c r="AT186" s="168" t="s">
        <v>154</v>
      </c>
      <c r="AU186" s="168" t="s">
        <v>83</v>
      </c>
      <c r="AV186" s="13" t="s">
        <v>83</v>
      </c>
      <c r="AW186" s="13" t="s">
        <v>35</v>
      </c>
      <c r="AX186" s="13" t="s">
        <v>74</v>
      </c>
      <c r="AY186" s="168" t="s">
        <v>139</v>
      </c>
    </row>
    <row r="187" spans="2:65" s="15" customFormat="1">
      <c r="B187" s="191"/>
      <c r="D187" s="161" t="s">
        <v>154</v>
      </c>
      <c r="E187" s="192" t="s">
        <v>3</v>
      </c>
      <c r="F187" s="193" t="s">
        <v>658</v>
      </c>
      <c r="H187" s="194">
        <v>31.39</v>
      </c>
      <c r="I187" s="195"/>
      <c r="L187" s="191"/>
      <c r="M187" s="196"/>
      <c r="T187" s="197"/>
      <c r="AT187" s="192" t="s">
        <v>154</v>
      </c>
      <c r="AU187" s="192" t="s">
        <v>83</v>
      </c>
      <c r="AV187" s="15" t="s">
        <v>97</v>
      </c>
      <c r="AW187" s="15" t="s">
        <v>35</v>
      </c>
      <c r="AX187" s="15" t="s">
        <v>74</v>
      </c>
      <c r="AY187" s="192" t="s">
        <v>139</v>
      </c>
    </row>
    <row r="188" spans="2:65" s="14" customFormat="1">
      <c r="B188" s="184"/>
      <c r="D188" s="161" t="s">
        <v>154</v>
      </c>
      <c r="E188" s="185" t="s">
        <v>3</v>
      </c>
      <c r="F188" s="186" t="s">
        <v>623</v>
      </c>
      <c r="H188" s="187">
        <v>70.490000000000009</v>
      </c>
      <c r="I188" s="188"/>
      <c r="L188" s="184"/>
      <c r="M188" s="189"/>
      <c r="T188" s="190"/>
      <c r="AT188" s="185" t="s">
        <v>154</v>
      </c>
      <c r="AU188" s="185" t="s">
        <v>83</v>
      </c>
      <c r="AV188" s="14" t="s">
        <v>159</v>
      </c>
      <c r="AW188" s="14" t="s">
        <v>35</v>
      </c>
      <c r="AX188" s="14" t="s">
        <v>81</v>
      </c>
      <c r="AY188" s="185" t="s">
        <v>139</v>
      </c>
    </row>
    <row r="189" spans="2:65" s="1" customFormat="1" ht="62.7" customHeight="1">
      <c r="B189" s="132"/>
      <c r="C189" s="133" t="s">
        <v>219</v>
      </c>
      <c r="D189" s="133" t="s">
        <v>142</v>
      </c>
      <c r="E189" s="134" t="s">
        <v>742</v>
      </c>
      <c r="F189" s="135" t="s">
        <v>743</v>
      </c>
      <c r="G189" s="136" t="s">
        <v>689</v>
      </c>
      <c r="H189" s="137">
        <v>25.74</v>
      </c>
      <c r="I189" s="138"/>
      <c r="J189" s="139">
        <f>ROUND(I189*H189,2)</f>
        <v>0</v>
      </c>
      <c r="K189" s="135" t="s">
        <v>146</v>
      </c>
      <c r="L189" s="33"/>
      <c r="M189" s="140" t="s">
        <v>3</v>
      </c>
      <c r="N189" s="141" t="s">
        <v>45</v>
      </c>
      <c r="P189" s="142">
        <f>O189*H189</f>
        <v>0</v>
      </c>
      <c r="Q189" s="142">
        <v>0</v>
      </c>
      <c r="R189" s="142">
        <f>Q189*H189</f>
        <v>0</v>
      </c>
      <c r="S189" s="142">
        <v>0</v>
      </c>
      <c r="T189" s="143">
        <f>S189*H189</f>
        <v>0</v>
      </c>
      <c r="AR189" s="144" t="s">
        <v>159</v>
      </c>
      <c r="AT189" s="144" t="s">
        <v>142</v>
      </c>
      <c r="AU189" s="144" t="s">
        <v>83</v>
      </c>
      <c r="AY189" s="18" t="s">
        <v>139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8" t="s">
        <v>81</v>
      </c>
      <c r="BK189" s="145">
        <f>ROUND(I189*H189,2)</f>
        <v>0</v>
      </c>
      <c r="BL189" s="18" t="s">
        <v>159</v>
      </c>
      <c r="BM189" s="144" t="s">
        <v>744</v>
      </c>
    </row>
    <row r="190" spans="2:65" s="1" customFormat="1">
      <c r="B190" s="33"/>
      <c r="D190" s="146" t="s">
        <v>148</v>
      </c>
      <c r="F190" s="147" t="s">
        <v>745</v>
      </c>
      <c r="I190" s="148"/>
      <c r="L190" s="33"/>
      <c r="M190" s="149"/>
      <c r="T190" s="54"/>
      <c r="AT190" s="18" t="s">
        <v>148</v>
      </c>
      <c r="AU190" s="18" t="s">
        <v>83</v>
      </c>
    </row>
    <row r="191" spans="2:65" s="12" customFormat="1">
      <c r="B191" s="160"/>
      <c r="D191" s="161" t="s">
        <v>154</v>
      </c>
      <c r="E191" s="162" t="s">
        <v>3</v>
      </c>
      <c r="F191" s="163" t="s">
        <v>733</v>
      </c>
      <c r="H191" s="162" t="s">
        <v>3</v>
      </c>
      <c r="I191" s="164"/>
      <c r="L191" s="160"/>
      <c r="M191" s="165"/>
      <c r="T191" s="166"/>
      <c r="AT191" s="162" t="s">
        <v>154</v>
      </c>
      <c r="AU191" s="162" t="s">
        <v>83</v>
      </c>
      <c r="AV191" s="12" t="s">
        <v>81</v>
      </c>
      <c r="AW191" s="12" t="s">
        <v>35</v>
      </c>
      <c r="AX191" s="12" t="s">
        <v>74</v>
      </c>
      <c r="AY191" s="162" t="s">
        <v>139</v>
      </c>
    </row>
    <row r="192" spans="2:65" s="12" customFormat="1">
      <c r="B192" s="160"/>
      <c r="D192" s="161" t="s">
        <v>154</v>
      </c>
      <c r="E192" s="162" t="s">
        <v>3</v>
      </c>
      <c r="F192" s="163" t="s">
        <v>734</v>
      </c>
      <c r="H192" s="162" t="s">
        <v>3</v>
      </c>
      <c r="I192" s="164"/>
      <c r="L192" s="160"/>
      <c r="M192" s="165"/>
      <c r="T192" s="166"/>
      <c r="AT192" s="162" t="s">
        <v>154</v>
      </c>
      <c r="AU192" s="162" t="s">
        <v>83</v>
      </c>
      <c r="AV192" s="12" t="s">
        <v>81</v>
      </c>
      <c r="AW192" s="12" t="s">
        <v>35</v>
      </c>
      <c r="AX192" s="12" t="s">
        <v>74</v>
      </c>
      <c r="AY192" s="162" t="s">
        <v>139</v>
      </c>
    </row>
    <row r="193" spans="2:65" s="13" customFormat="1">
      <c r="B193" s="167"/>
      <c r="D193" s="161" t="s">
        <v>154</v>
      </c>
      <c r="E193" s="168" t="s">
        <v>3</v>
      </c>
      <c r="F193" s="169" t="s">
        <v>746</v>
      </c>
      <c r="H193" s="170">
        <v>25.74</v>
      </c>
      <c r="I193" s="171"/>
      <c r="L193" s="167"/>
      <c r="M193" s="172"/>
      <c r="T193" s="173"/>
      <c r="AT193" s="168" t="s">
        <v>154</v>
      </c>
      <c r="AU193" s="168" t="s">
        <v>83</v>
      </c>
      <c r="AV193" s="13" t="s">
        <v>83</v>
      </c>
      <c r="AW193" s="13" t="s">
        <v>35</v>
      </c>
      <c r="AX193" s="13" t="s">
        <v>81</v>
      </c>
      <c r="AY193" s="168" t="s">
        <v>139</v>
      </c>
    </row>
    <row r="194" spans="2:65" s="1" customFormat="1" ht="62.7" customHeight="1">
      <c r="B194" s="132"/>
      <c r="C194" s="133" t="s">
        <v>224</v>
      </c>
      <c r="D194" s="133" t="s">
        <v>142</v>
      </c>
      <c r="E194" s="134" t="s">
        <v>747</v>
      </c>
      <c r="F194" s="135" t="s">
        <v>748</v>
      </c>
      <c r="G194" s="136" t="s">
        <v>689</v>
      </c>
      <c r="H194" s="137">
        <v>16.63</v>
      </c>
      <c r="I194" s="138"/>
      <c r="J194" s="139">
        <f>ROUND(I194*H194,2)</f>
        <v>0</v>
      </c>
      <c r="K194" s="135" t="s">
        <v>146</v>
      </c>
      <c r="L194" s="33"/>
      <c r="M194" s="140" t="s">
        <v>3</v>
      </c>
      <c r="N194" s="141" t="s">
        <v>45</v>
      </c>
      <c r="P194" s="142">
        <f>O194*H194</f>
        <v>0</v>
      </c>
      <c r="Q194" s="142">
        <v>0</v>
      </c>
      <c r="R194" s="142">
        <f>Q194*H194</f>
        <v>0</v>
      </c>
      <c r="S194" s="142">
        <v>0</v>
      </c>
      <c r="T194" s="143">
        <f>S194*H194</f>
        <v>0</v>
      </c>
      <c r="AR194" s="144" t="s">
        <v>159</v>
      </c>
      <c r="AT194" s="144" t="s">
        <v>142</v>
      </c>
      <c r="AU194" s="144" t="s">
        <v>83</v>
      </c>
      <c r="AY194" s="18" t="s">
        <v>139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8" t="s">
        <v>81</v>
      </c>
      <c r="BK194" s="145">
        <f>ROUND(I194*H194,2)</f>
        <v>0</v>
      </c>
      <c r="BL194" s="18" t="s">
        <v>159</v>
      </c>
      <c r="BM194" s="144" t="s">
        <v>749</v>
      </c>
    </row>
    <row r="195" spans="2:65" s="1" customFormat="1">
      <c r="B195" s="33"/>
      <c r="D195" s="146" t="s">
        <v>148</v>
      </c>
      <c r="F195" s="147" t="s">
        <v>750</v>
      </c>
      <c r="I195" s="148"/>
      <c r="L195" s="33"/>
      <c r="M195" s="149"/>
      <c r="T195" s="54"/>
      <c r="AT195" s="18" t="s">
        <v>148</v>
      </c>
      <c r="AU195" s="18" t="s">
        <v>83</v>
      </c>
    </row>
    <row r="196" spans="2:65" s="12" customFormat="1">
      <c r="B196" s="160"/>
      <c r="D196" s="161" t="s">
        <v>154</v>
      </c>
      <c r="E196" s="162" t="s">
        <v>3</v>
      </c>
      <c r="F196" s="163" t="s">
        <v>751</v>
      </c>
      <c r="H196" s="162" t="s">
        <v>3</v>
      </c>
      <c r="I196" s="164"/>
      <c r="L196" s="160"/>
      <c r="M196" s="165"/>
      <c r="T196" s="166"/>
      <c r="AT196" s="162" t="s">
        <v>154</v>
      </c>
      <c r="AU196" s="162" t="s">
        <v>83</v>
      </c>
      <c r="AV196" s="12" t="s">
        <v>81</v>
      </c>
      <c r="AW196" s="12" t="s">
        <v>35</v>
      </c>
      <c r="AX196" s="12" t="s">
        <v>74</v>
      </c>
      <c r="AY196" s="162" t="s">
        <v>139</v>
      </c>
    </row>
    <row r="197" spans="2:65" s="13" customFormat="1">
      <c r="B197" s="167"/>
      <c r="D197" s="161" t="s">
        <v>154</v>
      </c>
      <c r="E197" s="168" t="s">
        <v>3</v>
      </c>
      <c r="F197" s="169" t="s">
        <v>752</v>
      </c>
      <c r="H197" s="170">
        <v>14.75</v>
      </c>
      <c r="I197" s="171"/>
      <c r="L197" s="167"/>
      <c r="M197" s="172"/>
      <c r="T197" s="173"/>
      <c r="AT197" s="168" t="s">
        <v>154</v>
      </c>
      <c r="AU197" s="168" t="s">
        <v>83</v>
      </c>
      <c r="AV197" s="13" t="s">
        <v>83</v>
      </c>
      <c r="AW197" s="13" t="s">
        <v>35</v>
      </c>
      <c r="AX197" s="13" t="s">
        <v>74</v>
      </c>
      <c r="AY197" s="168" t="s">
        <v>139</v>
      </c>
    </row>
    <row r="198" spans="2:65" s="13" customFormat="1">
      <c r="B198" s="167"/>
      <c r="D198" s="161" t="s">
        <v>154</v>
      </c>
      <c r="E198" s="168" t="s">
        <v>3</v>
      </c>
      <c r="F198" s="169" t="s">
        <v>753</v>
      </c>
      <c r="H198" s="170">
        <v>-14.75</v>
      </c>
      <c r="I198" s="171"/>
      <c r="L198" s="167"/>
      <c r="M198" s="172"/>
      <c r="T198" s="173"/>
      <c r="AT198" s="168" t="s">
        <v>154</v>
      </c>
      <c r="AU198" s="168" t="s">
        <v>83</v>
      </c>
      <c r="AV198" s="13" t="s">
        <v>83</v>
      </c>
      <c r="AW198" s="13" t="s">
        <v>35</v>
      </c>
      <c r="AX198" s="13" t="s">
        <v>74</v>
      </c>
      <c r="AY198" s="168" t="s">
        <v>139</v>
      </c>
    </row>
    <row r="199" spans="2:65" s="12" customFormat="1">
      <c r="B199" s="160"/>
      <c r="D199" s="161" t="s">
        <v>154</v>
      </c>
      <c r="E199" s="162" t="s">
        <v>3</v>
      </c>
      <c r="F199" s="163" t="s">
        <v>754</v>
      </c>
      <c r="H199" s="162" t="s">
        <v>3</v>
      </c>
      <c r="I199" s="164"/>
      <c r="L199" s="160"/>
      <c r="M199" s="165"/>
      <c r="T199" s="166"/>
      <c r="AT199" s="162" t="s">
        <v>154</v>
      </c>
      <c r="AU199" s="162" t="s">
        <v>83</v>
      </c>
      <c r="AV199" s="12" t="s">
        <v>81</v>
      </c>
      <c r="AW199" s="12" t="s">
        <v>35</v>
      </c>
      <c r="AX199" s="12" t="s">
        <v>74</v>
      </c>
      <c r="AY199" s="162" t="s">
        <v>139</v>
      </c>
    </row>
    <row r="200" spans="2:65" s="13" customFormat="1">
      <c r="B200" s="167"/>
      <c r="D200" s="161" t="s">
        <v>154</v>
      </c>
      <c r="E200" s="168" t="s">
        <v>3</v>
      </c>
      <c r="F200" s="169" t="s">
        <v>755</v>
      </c>
      <c r="H200" s="170">
        <v>29.5</v>
      </c>
      <c r="I200" s="171"/>
      <c r="L200" s="167"/>
      <c r="M200" s="172"/>
      <c r="T200" s="173"/>
      <c r="AT200" s="168" t="s">
        <v>154</v>
      </c>
      <c r="AU200" s="168" t="s">
        <v>83</v>
      </c>
      <c r="AV200" s="13" t="s">
        <v>83</v>
      </c>
      <c r="AW200" s="13" t="s">
        <v>35</v>
      </c>
      <c r="AX200" s="13" t="s">
        <v>74</v>
      </c>
      <c r="AY200" s="168" t="s">
        <v>139</v>
      </c>
    </row>
    <row r="201" spans="2:65" s="13" customFormat="1">
      <c r="B201" s="167"/>
      <c r="D201" s="161" t="s">
        <v>154</v>
      </c>
      <c r="E201" s="168" t="s">
        <v>3</v>
      </c>
      <c r="F201" s="169" t="s">
        <v>756</v>
      </c>
      <c r="H201" s="170">
        <v>-12.87</v>
      </c>
      <c r="I201" s="171"/>
      <c r="L201" s="167"/>
      <c r="M201" s="172"/>
      <c r="T201" s="173"/>
      <c r="AT201" s="168" t="s">
        <v>154</v>
      </c>
      <c r="AU201" s="168" t="s">
        <v>83</v>
      </c>
      <c r="AV201" s="13" t="s">
        <v>83</v>
      </c>
      <c r="AW201" s="13" t="s">
        <v>35</v>
      </c>
      <c r="AX201" s="13" t="s">
        <v>74</v>
      </c>
      <c r="AY201" s="168" t="s">
        <v>139</v>
      </c>
    </row>
    <row r="202" spans="2:65" s="14" customFormat="1">
      <c r="B202" s="184"/>
      <c r="D202" s="161" t="s">
        <v>154</v>
      </c>
      <c r="E202" s="185" t="s">
        <v>3</v>
      </c>
      <c r="F202" s="186" t="s">
        <v>623</v>
      </c>
      <c r="H202" s="187">
        <v>16.630000000000003</v>
      </c>
      <c r="I202" s="188"/>
      <c r="L202" s="184"/>
      <c r="M202" s="189"/>
      <c r="T202" s="190"/>
      <c r="AT202" s="185" t="s">
        <v>154</v>
      </c>
      <c r="AU202" s="185" t="s">
        <v>83</v>
      </c>
      <c r="AV202" s="14" t="s">
        <v>159</v>
      </c>
      <c r="AW202" s="14" t="s">
        <v>35</v>
      </c>
      <c r="AX202" s="14" t="s">
        <v>81</v>
      </c>
      <c r="AY202" s="185" t="s">
        <v>139</v>
      </c>
    </row>
    <row r="203" spans="2:65" s="1" customFormat="1" ht="66.75" customHeight="1">
      <c r="B203" s="132"/>
      <c r="C203" s="133" t="s">
        <v>229</v>
      </c>
      <c r="D203" s="133" t="s">
        <v>142</v>
      </c>
      <c r="E203" s="134" t="s">
        <v>757</v>
      </c>
      <c r="F203" s="135" t="s">
        <v>758</v>
      </c>
      <c r="G203" s="136" t="s">
        <v>689</v>
      </c>
      <c r="H203" s="137">
        <v>166.3</v>
      </c>
      <c r="I203" s="138"/>
      <c r="J203" s="139">
        <f>ROUND(I203*H203,2)</f>
        <v>0</v>
      </c>
      <c r="K203" s="135" t="s">
        <v>146</v>
      </c>
      <c r="L203" s="33"/>
      <c r="M203" s="140" t="s">
        <v>3</v>
      </c>
      <c r="N203" s="141" t="s">
        <v>45</v>
      </c>
      <c r="P203" s="142">
        <f>O203*H203</f>
        <v>0</v>
      </c>
      <c r="Q203" s="142">
        <v>0</v>
      </c>
      <c r="R203" s="142">
        <f>Q203*H203</f>
        <v>0</v>
      </c>
      <c r="S203" s="142">
        <v>0</v>
      </c>
      <c r="T203" s="143">
        <f>S203*H203</f>
        <v>0</v>
      </c>
      <c r="AR203" s="144" t="s">
        <v>159</v>
      </c>
      <c r="AT203" s="144" t="s">
        <v>142</v>
      </c>
      <c r="AU203" s="144" t="s">
        <v>83</v>
      </c>
      <c r="AY203" s="18" t="s">
        <v>139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8" t="s">
        <v>81</v>
      </c>
      <c r="BK203" s="145">
        <f>ROUND(I203*H203,2)</f>
        <v>0</v>
      </c>
      <c r="BL203" s="18" t="s">
        <v>159</v>
      </c>
      <c r="BM203" s="144" t="s">
        <v>759</v>
      </c>
    </row>
    <row r="204" spans="2:65" s="1" customFormat="1">
      <c r="B204" s="33"/>
      <c r="D204" s="146" t="s">
        <v>148</v>
      </c>
      <c r="F204" s="147" t="s">
        <v>760</v>
      </c>
      <c r="I204" s="148"/>
      <c r="L204" s="33"/>
      <c r="M204" s="149"/>
      <c r="T204" s="54"/>
      <c r="AT204" s="18" t="s">
        <v>148</v>
      </c>
      <c r="AU204" s="18" t="s">
        <v>83</v>
      </c>
    </row>
    <row r="205" spans="2:65" s="13" customFormat="1">
      <c r="B205" s="167"/>
      <c r="D205" s="161" t="s">
        <v>154</v>
      </c>
      <c r="F205" s="169" t="s">
        <v>761</v>
      </c>
      <c r="H205" s="170">
        <v>166.3</v>
      </c>
      <c r="I205" s="171"/>
      <c r="L205" s="167"/>
      <c r="M205" s="172"/>
      <c r="T205" s="173"/>
      <c r="AT205" s="168" t="s">
        <v>154</v>
      </c>
      <c r="AU205" s="168" t="s">
        <v>83</v>
      </c>
      <c r="AV205" s="13" t="s">
        <v>83</v>
      </c>
      <c r="AW205" s="13" t="s">
        <v>4</v>
      </c>
      <c r="AX205" s="13" t="s">
        <v>81</v>
      </c>
      <c r="AY205" s="168" t="s">
        <v>139</v>
      </c>
    </row>
    <row r="206" spans="2:65" s="1" customFormat="1" ht="62.7" customHeight="1">
      <c r="B206" s="132"/>
      <c r="C206" s="133" t="s">
        <v>234</v>
      </c>
      <c r="D206" s="133" t="s">
        <v>142</v>
      </c>
      <c r="E206" s="134" t="s">
        <v>762</v>
      </c>
      <c r="F206" s="135" t="s">
        <v>763</v>
      </c>
      <c r="G206" s="136" t="s">
        <v>689</v>
      </c>
      <c r="H206" s="137">
        <v>14.75</v>
      </c>
      <c r="I206" s="138"/>
      <c r="J206" s="139">
        <f>ROUND(I206*H206,2)</f>
        <v>0</v>
      </c>
      <c r="K206" s="135" t="s">
        <v>146</v>
      </c>
      <c r="L206" s="33"/>
      <c r="M206" s="140" t="s">
        <v>3</v>
      </c>
      <c r="N206" s="141" t="s">
        <v>45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159</v>
      </c>
      <c r="AT206" s="144" t="s">
        <v>142</v>
      </c>
      <c r="AU206" s="144" t="s">
        <v>83</v>
      </c>
      <c r="AY206" s="18" t="s">
        <v>139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8" t="s">
        <v>81</v>
      </c>
      <c r="BK206" s="145">
        <f>ROUND(I206*H206,2)</f>
        <v>0</v>
      </c>
      <c r="BL206" s="18" t="s">
        <v>159</v>
      </c>
      <c r="BM206" s="144" t="s">
        <v>764</v>
      </c>
    </row>
    <row r="207" spans="2:65" s="1" customFormat="1">
      <c r="B207" s="33"/>
      <c r="D207" s="146" t="s">
        <v>148</v>
      </c>
      <c r="F207" s="147" t="s">
        <v>765</v>
      </c>
      <c r="I207" s="148"/>
      <c r="L207" s="33"/>
      <c r="M207" s="149"/>
      <c r="T207" s="54"/>
      <c r="AT207" s="18" t="s">
        <v>148</v>
      </c>
      <c r="AU207" s="18" t="s">
        <v>83</v>
      </c>
    </row>
    <row r="208" spans="2:65" s="12" customFormat="1">
      <c r="B208" s="160"/>
      <c r="D208" s="161" t="s">
        <v>154</v>
      </c>
      <c r="E208" s="162" t="s">
        <v>3</v>
      </c>
      <c r="F208" s="163" t="s">
        <v>766</v>
      </c>
      <c r="H208" s="162" t="s">
        <v>3</v>
      </c>
      <c r="I208" s="164"/>
      <c r="L208" s="160"/>
      <c r="M208" s="165"/>
      <c r="T208" s="166"/>
      <c r="AT208" s="162" t="s">
        <v>154</v>
      </c>
      <c r="AU208" s="162" t="s">
        <v>83</v>
      </c>
      <c r="AV208" s="12" t="s">
        <v>81</v>
      </c>
      <c r="AW208" s="12" t="s">
        <v>35</v>
      </c>
      <c r="AX208" s="12" t="s">
        <v>74</v>
      </c>
      <c r="AY208" s="162" t="s">
        <v>139</v>
      </c>
    </row>
    <row r="209" spans="2:65" s="13" customFormat="1">
      <c r="B209" s="167"/>
      <c r="D209" s="161" t="s">
        <v>154</v>
      </c>
      <c r="E209" s="168" t="s">
        <v>3</v>
      </c>
      <c r="F209" s="169" t="s">
        <v>752</v>
      </c>
      <c r="H209" s="170">
        <v>14.75</v>
      </c>
      <c r="I209" s="171"/>
      <c r="L209" s="167"/>
      <c r="M209" s="172"/>
      <c r="T209" s="173"/>
      <c r="AT209" s="168" t="s">
        <v>154</v>
      </c>
      <c r="AU209" s="168" t="s">
        <v>83</v>
      </c>
      <c r="AV209" s="13" t="s">
        <v>83</v>
      </c>
      <c r="AW209" s="13" t="s">
        <v>35</v>
      </c>
      <c r="AX209" s="13" t="s">
        <v>81</v>
      </c>
      <c r="AY209" s="168" t="s">
        <v>139</v>
      </c>
    </row>
    <row r="210" spans="2:65" s="1" customFormat="1" ht="66.75" customHeight="1">
      <c r="B210" s="132"/>
      <c r="C210" s="133" t="s">
        <v>239</v>
      </c>
      <c r="D210" s="133" t="s">
        <v>142</v>
      </c>
      <c r="E210" s="134" t="s">
        <v>767</v>
      </c>
      <c r="F210" s="135" t="s">
        <v>768</v>
      </c>
      <c r="G210" s="136" t="s">
        <v>689</v>
      </c>
      <c r="H210" s="137">
        <v>147.5</v>
      </c>
      <c r="I210" s="138"/>
      <c r="J210" s="139">
        <f>ROUND(I210*H210,2)</f>
        <v>0</v>
      </c>
      <c r="K210" s="135" t="s">
        <v>146</v>
      </c>
      <c r="L210" s="33"/>
      <c r="M210" s="140" t="s">
        <v>3</v>
      </c>
      <c r="N210" s="141" t="s">
        <v>45</v>
      </c>
      <c r="P210" s="142">
        <f>O210*H210</f>
        <v>0</v>
      </c>
      <c r="Q210" s="142">
        <v>0</v>
      </c>
      <c r="R210" s="142">
        <f>Q210*H210</f>
        <v>0</v>
      </c>
      <c r="S210" s="142">
        <v>0</v>
      </c>
      <c r="T210" s="143">
        <f>S210*H210</f>
        <v>0</v>
      </c>
      <c r="AR210" s="144" t="s">
        <v>159</v>
      </c>
      <c r="AT210" s="144" t="s">
        <v>142</v>
      </c>
      <c r="AU210" s="144" t="s">
        <v>83</v>
      </c>
      <c r="AY210" s="18" t="s">
        <v>139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8" t="s">
        <v>81</v>
      </c>
      <c r="BK210" s="145">
        <f>ROUND(I210*H210,2)</f>
        <v>0</v>
      </c>
      <c r="BL210" s="18" t="s">
        <v>159</v>
      </c>
      <c r="BM210" s="144" t="s">
        <v>769</v>
      </c>
    </row>
    <row r="211" spans="2:65" s="1" customFormat="1">
      <c r="B211" s="33"/>
      <c r="D211" s="146" t="s">
        <v>148</v>
      </c>
      <c r="F211" s="147" t="s">
        <v>770</v>
      </c>
      <c r="I211" s="148"/>
      <c r="L211" s="33"/>
      <c r="M211" s="149"/>
      <c r="T211" s="54"/>
      <c r="AT211" s="18" t="s">
        <v>148</v>
      </c>
      <c r="AU211" s="18" t="s">
        <v>83</v>
      </c>
    </row>
    <row r="212" spans="2:65" s="13" customFormat="1">
      <c r="B212" s="167"/>
      <c r="D212" s="161" t="s">
        <v>154</v>
      </c>
      <c r="F212" s="169" t="s">
        <v>771</v>
      </c>
      <c r="H212" s="170">
        <v>147.5</v>
      </c>
      <c r="I212" s="171"/>
      <c r="L212" s="167"/>
      <c r="M212" s="172"/>
      <c r="T212" s="173"/>
      <c r="AT212" s="168" t="s">
        <v>154</v>
      </c>
      <c r="AU212" s="168" t="s">
        <v>83</v>
      </c>
      <c r="AV212" s="13" t="s">
        <v>83</v>
      </c>
      <c r="AW212" s="13" t="s">
        <v>4</v>
      </c>
      <c r="AX212" s="13" t="s">
        <v>81</v>
      </c>
      <c r="AY212" s="168" t="s">
        <v>139</v>
      </c>
    </row>
    <row r="213" spans="2:65" s="1" customFormat="1" ht="44.25" customHeight="1">
      <c r="B213" s="132"/>
      <c r="C213" s="133" t="s">
        <v>8</v>
      </c>
      <c r="D213" s="133" t="s">
        <v>142</v>
      </c>
      <c r="E213" s="134" t="s">
        <v>772</v>
      </c>
      <c r="F213" s="135" t="s">
        <v>773</v>
      </c>
      <c r="G213" s="136" t="s">
        <v>689</v>
      </c>
      <c r="H213" s="137">
        <v>50.94</v>
      </c>
      <c r="I213" s="138"/>
      <c r="J213" s="139">
        <f>ROUND(I213*H213,2)</f>
        <v>0</v>
      </c>
      <c r="K213" s="135" t="s">
        <v>146</v>
      </c>
      <c r="L213" s="33"/>
      <c r="M213" s="140" t="s">
        <v>3</v>
      </c>
      <c r="N213" s="141" t="s">
        <v>45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159</v>
      </c>
      <c r="AT213" s="144" t="s">
        <v>142</v>
      </c>
      <c r="AU213" s="144" t="s">
        <v>83</v>
      </c>
      <c r="AY213" s="18" t="s">
        <v>139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8" t="s">
        <v>81</v>
      </c>
      <c r="BK213" s="145">
        <f>ROUND(I213*H213,2)</f>
        <v>0</v>
      </c>
      <c r="BL213" s="18" t="s">
        <v>159</v>
      </c>
      <c r="BM213" s="144" t="s">
        <v>774</v>
      </c>
    </row>
    <row r="214" spans="2:65" s="1" customFormat="1">
      <c r="B214" s="33"/>
      <c r="D214" s="146" t="s">
        <v>148</v>
      </c>
      <c r="F214" s="147" t="s">
        <v>775</v>
      </c>
      <c r="I214" s="148"/>
      <c r="L214" s="33"/>
      <c r="M214" s="149"/>
      <c r="T214" s="54"/>
      <c r="AT214" s="18" t="s">
        <v>148</v>
      </c>
      <c r="AU214" s="18" t="s">
        <v>83</v>
      </c>
    </row>
    <row r="215" spans="2:65" s="12" customFormat="1">
      <c r="B215" s="160"/>
      <c r="D215" s="161" t="s">
        <v>154</v>
      </c>
      <c r="E215" s="162" t="s">
        <v>3</v>
      </c>
      <c r="F215" s="163" t="s">
        <v>733</v>
      </c>
      <c r="H215" s="162" t="s">
        <v>3</v>
      </c>
      <c r="I215" s="164"/>
      <c r="L215" s="160"/>
      <c r="M215" s="165"/>
      <c r="T215" s="166"/>
      <c r="AT215" s="162" t="s">
        <v>154</v>
      </c>
      <c r="AU215" s="162" t="s">
        <v>83</v>
      </c>
      <c r="AV215" s="12" t="s">
        <v>81</v>
      </c>
      <c r="AW215" s="12" t="s">
        <v>35</v>
      </c>
      <c r="AX215" s="12" t="s">
        <v>74</v>
      </c>
      <c r="AY215" s="162" t="s">
        <v>139</v>
      </c>
    </row>
    <row r="216" spans="2:65" s="12" customFormat="1" ht="20.399999999999999">
      <c r="B216" s="160"/>
      <c r="D216" s="161" t="s">
        <v>154</v>
      </c>
      <c r="E216" s="162" t="s">
        <v>3</v>
      </c>
      <c r="F216" s="163" t="s">
        <v>735</v>
      </c>
      <c r="H216" s="162" t="s">
        <v>3</v>
      </c>
      <c r="I216" s="164"/>
      <c r="L216" s="160"/>
      <c r="M216" s="165"/>
      <c r="T216" s="166"/>
      <c r="AT216" s="162" t="s">
        <v>154</v>
      </c>
      <c r="AU216" s="162" t="s">
        <v>83</v>
      </c>
      <c r="AV216" s="12" t="s">
        <v>81</v>
      </c>
      <c r="AW216" s="12" t="s">
        <v>35</v>
      </c>
      <c r="AX216" s="12" t="s">
        <v>74</v>
      </c>
      <c r="AY216" s="162" t="s">
        <v>139</v>
      </c>
    </row>
    <row r="217" spans="2:65" s="13" customFormat="1">
      <c r="B217" s="167"/>
      <c r="D217" s="161" t="s">
        <v>154</v>
      </c>
      <c r="E217" s="168" t="s">
        <v>3</v>
      </c>
      <c r="F217" s="169" t="s">
        <v>776</v>
      </c>
      <c r="H217" s="170">
        <v>4.8</v>
      </c>
      <c r="I217" s="171"/>
      <c r="L217" s="167"/>
      <c r="M217" s="172"/>
      <c r="T217" s="173"/>
      <c r="AT217" s="168" t="s">
        <v>154</v>
      </c>
      <c r="AU217" s="168" t="s">
        <v>83</v>
      </c>
      <c r="AV217" s="13" t="s">
        <v>83</v>
      </c>
      <c r="AW217" s="13" t="s">
        <v>35</v>
      </c>
      <c r="AX217" s="13" t="s">
        <v>74</v>
      </c>
      <c r="AY217" s="168" t="s">
        <v>139</v>
      </c>
    </row>
    <row r="218" spans="2:65" s="13" customFormat="1">
      <c r="B218" s="167"/>
      <c r="D218" s="161" t="s">
        <v>154</v>
      </c>
      <c r="E218" s="168" t="s">
        <v>3</v>
      </c>
      <c r="F218" s="169" t="s">
        <v>777</v>
      </c>
      <c r="H218" s="170">
        <v>14.75</v>
      </c>
      <c r="I218" s="171"/>
      <c r="L218" s="167"/>
      <c r="M218" s="172"/>
      <c r="T218" s="173"/>
      <c r="AT218" s="168" t="s">
        <v>154</v>
      </c>
      <c r="AU218" s="168" t="s">
        <v>83</v>
      </c>
      <c r="AV218" s="13" t="s">
        <v>83</v>
      </c>
      <c r="AW218" s="13" t="s">
        <v>35</v>
      </c>
      <c r="AX218" s="13" t="s">
        <v>74</v>
      </c>
      <c r="AY218" s="168" t="s">
        <v>139</v>
      </c>
    </row>
    <row r="219" spans="2:65" s="15" customFormat="1">
      <c r="B219" s="191"/>
      <c r="D219" s="161" t="s">
        <v>154</v>
      </c>
      <c r="E219" s="192" t="s">
        <v>3</v>
      </c>
      <c r="F219" s="193" t="s">
        <v>658</v>
      </c>
      <c r="H219" s="194">
        <v>19.55</v>
      </c>
      <c r="I219" s="195"/>
      <c r="L219" s="191"/>
      <c r="M219" s="196"/>
      <c r="T219" s="197"/>
      <c r="AT219" s="192" t="s">
        <v>154</v>
      </c>
      <c r="AU219" s="192" t="s">
        <v>83</v>
      </c>
      <c r="AV219" s="15" t="s">
        <v>97</v>
      </c>
      <c r="AW219" s="15" t="s">
        <v>35</v>
      </c>
      <c r="AX219" s="15" t="s">
        <v>74</v>
      </c>
      <c r="AY219" s="192" t="s">
        <v>139</v>
      </c>
    </row>
    <row r="220" spans="2:65" s="12" customFormat="1" ht="20.399999999999999">
      <c r="B220" s="160"/>
      <c r="D220" s="161" t="s">
        <v>154</v>
      </c>
      <c r="E220" s="162" t="s">
        <v>3</v>
      </c>
      <c r="F220" s="163" t="s">
        <v>738</v>
      </c>
      <c r="H220" s="162" t="s">
        <v>3</v>
      </c>
      <c r="I220" s="164"/>
      <c r="L220" s="160"/>
      <c r="M220" s="165"/>
      <c r="T220" s="166"/>
      <c r="AT220" s="162" t="s">
        <v>154</v>
      </c>
      <c r="AU220" s="162" t="s">
        <v>83</v>
      </c>
      <c r="AV220" s="12" t="s">
        <v>81</v>
      </c>
      <c r="AW220" s="12" t="s">
        <v>35</v>
      </c>
      <c r="AX220" s="12" t="s">
        <v>74</v>
      </c>
      <c r="AY220" s="162" t="s">
        <v>139</v>
      </c>
    </row>
    <row r="221" spans="2:65" s="13" customFormat="1">
      <c r="B221" s="167"/>
      <c r="D221" s="161" t="s">
        <v>154</v>
      </c>
      <c r="E221" s="168" t="s">
        <v>3</v>
      </c>
      <c r="F221" s="169" t="s">
        <v>739</v>
      </c>
      <c r="H221" s="170">
        <v>3.71</v>
      </c>
      <c r="I221" s="171"/>
      <c r="L221" s="167"/>
      <c r="M221" s="172"/>
      <c r="T221" s="173"/>
      <c r="AT221" s="168" t="s">
        <v>154</v>
      </c>
      <c r="AU221" s="168" t="s">
        <v>83</v>
      </c>
      <c r="AV221" s="13" t="s">
        <v>83</v>
      </c>
      <c r="AW221" s="13" t="s">
        <v>35</v>
      </c>
      <c r="AX221" s="13" t="s">
        <v>74</v>
      </c>
      <c r="AY221" s="168" t="s">
        <v>139</v>
      </c>
    </row>
    <row r="222" spans="2:65" s="13" customFormat="1">
      <c r="B222" s="167"/>
      <c r="D222" s="161" t="s">
        <v>154</v>
      </c>
      <c r="E222" s="168" t="s">
        <v>3</v>
      </c>
      <c r="F222" s="169" t="s">
        <v>740</v>
      </c>
      <c r="H222" s="170">
        <v>14.84</v>
      </c>
      <c r="I222" s="171"/>
      <c r="L222" s="167"/>
      <c r="M222" s="172"/>
      <c r="T222" s="173"/>
      <c r="AT222" s="168" t="s">
        <v>154</v>
      </c>
      <c r="AU222" s="168" t="s">
        <v>83</v>
      </c>
      <c r="AV222" s="13" t="s">
        <v>83</v>
      </c>
      <c r="AW222" s="13" t="s">
        <v>35</v>
      </c>
      <c r="AX222" s="13" t="s">
        <v>74</v>
      </c>
      <c r="AY222" s="168" t="s">
        <v>139</v>
      </c>
    </row>
    <row r="223" spans="2:65" s="13" customFormat="1">
      <c r="B223" s="167"/>
      <c r="D223" s="161" t="s">
        <v>154</v>
      </c>
      <c r="E223" s="168" t="s">
        <v>3</v>
      </c>
      <c r="F223" s="169" t="s">
        <v>778</v>
      </c>
      <c r="H223" s="170">
        <v>12.84</v>
      </c>
      <c r="I223" s="171"/>
      <c r="L223" s="167"/>
      <c r="M223" s="172"/>
      <c r="T223" s="173"/>
      <c r="AT223" s="168" t="s">
        <v>154</v>
      </c>
      <c r="AU223" s="168" t="s">
        <v>83</v>
      </c>
      <c r="AV223" s="13" t="s">
        <v>83</v>
      </c>
      <c r="AW223" s="13" t="s">
        <v>35</v>
      </c>
      <c r="AX223" s="13" t="s">
        <v>74</v>
      </c>
      <c r="AY223" s="168" t="s">
        <v>139</v>
      </c>
    </row>
    <row r="224" spans="2:65" s="15" customFormat="1">
      <c r="B224" s="191"/>
      <c r="D224" s="161" t="s">
        <v>154</v>
      </c>
      <c r="E224" s="192" t="s">
        <v>3</v>
      </c>
      <c r="F224" s="193" t="s">
        <v>658</v>
      </c>
      <c r="H224" s="194">
        <v>31.39</v>
      </c>
      <c r="I224" s="195"/>
      <c r="L224" s="191"/>
      <c r="M224" s="196"/>
      <c r="T224" s="197"/>
      <c r="AT224" s="192" t="s">
        <v>154</v>
      </c>
      <c r="AU224" s="192" t="s">
        <v>83</v>
      </c>
      <c r="AV224" s="15" t="s">
        <v>97</v>
      </c>
      <c r="AW224" s="15" t="s">
        <v>35</v>
      </c>
      <c r="AX224" s="15" t="s">
        <v>74</v>
      </c>
      <c r="AY224" s="192" t="s">
        <v>139</v>
      </c>
    </row>
    <row r="225" spans="2:65" s="14" customFormat="1">
      <c r="B225" s="184"/>
      <c r="D225" s="161" t="s">
        <v>154</v>
      </c>
      <c r="E225" s="185" t="s">
        <v>3</v>
      </c>
      <c r="F225" s="186" t="s">
        <v>623</v>
      </c>
      <c r="H225" s="187">
        <v>50.94</v>
      </c>
      <c r="I225" s="188"/>
      <c r="L225" s="184"/>
      <c r="M225" s="189"/>
      <c r="T225" s="190"/>
      <c r="AT225" s="185" t="s">
        <v>154</v>
      </c>
      <c r="AU225" s="185" t="s">
        <v>83</v>
      </c>
      <c r="AV225" s="14" t="s">
        <v>159</v>
      </c>
      <c r="AW225" s="14" t="s">
        <v>35</v>
      </c>
      <c r="AX225" s="14" t="s">
        <v>81</v>
      </c>
      <c r="AY225" s="185" t="s">
        <v>139</v>
      </c>
    </row>
    <row r="226" spans="2:65" s="1" customFormat="1" ht="44.25" customHeight="1">
      <c r="B226" s="132"/>
      <c r="C226" s="133" t="s">
        <v>258</v>
      </c>
      <c r="D226" s="133" t="s">
        <v>142</v>
      </c>
      <c r="E226" s="134" t="s">
        <v>779</v>
      </c>
      <c r="F226" s="135" t="s">
        <v>780</v>
      </c>
      <c r="G226" s="136" t="s">
        <v>689</v>
      </c>
      <c r="H226" s="137">
        <v>12.87</v>
      </c>
      <c r="I226" s="138"/>
      <c r="J226" s="139">
        <f>ROUND(I226*H226,2)</f>
        <v>0</v>
      </c>
      <c r="K226" s="135" t="s">
        <v>146</v>
      </c>
      <c r="L226" s="33"/>
      <c r="M226" s="140" t="s">
        <v>3</v>
      </c>
      <c r="N226" s="141" t="s">
        <v>45</v>
      </c>
      <c r="P226" s="142">
        <f>O226*H226</f>
        <v>0</v>
      </c>
      <c r="Q226" s="142">
        <v>0</v>
      </c>
      <c r="R226" s="142">
        <f>Q226*H226</f>
        <v>0</v>
      </c>
      <c r="S226" s="142">
        <v>0</v>
      </c>
      <c r="T226" s="143">
        <f>S226*H226</f>
        <v>0</v>
      </c>
      <c r="AR226" s="144" t="s">
        <v>159</v>
      </c>
      <c r="AT226" s="144" t="s">
        <v>142</v>
      </c>
      <c r="AU226" s="144" t="s">
        <v>83</v>
      </c>
      <c r="AY226" s="18" t="s">
        <v>139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8" t="s">
        <v>81</v>
      </c>
      <c r="BK226" s="145">
        <f>ROUND(I226*H226,2)</f>
        <v>0</v>
      </c>
      <c r="BL226" s="18" t="s">
        <v>159</v>
      </c>
      <c r="BM226" s="144" t="s">
        <v>781</v>
      </c>
    </row>
    <row r="227" spans="2:65" s="1" customFormat="1">
      <c r="B227" s="33"/>
      <c r="D227" s="146" t="s">
        <v>148</v>
      </c>
      <c r="F227" s="147" t="s">
        <v>782</v>
      </c>
      <c r="I227" s="148"/>
      <c r="L227" s="33"/>
      <c r="M227" s="149"/>
      <c r="T227" s="54"/>
      <c r="AT227" s="18" t="s">
        <v>148</v>
      </c>
      <c r="AU227" s="18" t="s">
        <v>83</v>
      </c>
    </row>
    <row r="228" spans="2:65" s="12" customFormat="1">
      <c r="B228" s="160"/>
      <c r="D228" s="161" t="s">
        <v>154</v>
      </c>
      <c r="E228" s="162" t="s">
        <v>3</v>
      </c>
      <c r="F228" s="163" t="s">
        <v>733</v>
      </c>
      <c r="H228" s="162" t="s">
        <v>3</v>
      </c>
      <c r="I228" s="164"/>
      <c r="L228" s="160"/>
      <c r="M228" s="165"/>
      <c r="T228" s="166"/>
      <c r="AT228" s="162" t="s">
        <v>154</v>
      </c>
      <c r="AU228" s="162" t="s">
        <v>83</v>
      </c>
      <c r="AV228" s="12" t="s">
        <v>81</v>
      </c>
      <c r="AW228" s="12" t="s">
        <v>35</v>
      </c>
      <c r="AX228" s="12" t="s">
        <v>74</v>
      </c>
      <c r="AY228" s="162" t="s">
        <v>139</v>
      </c>
    </row>
    <row r="229" spans="2:65" s="13" customFormat="1">
      <c r="B229" s="167"/>
      <c r="D229" s="161" t="s">
        <v>154</v>
      </c>
      <c r="E229" s="168" t="s">
        <v>3</v>
      </c>
      <c r="F229" s="169" t="s">
        <v>783</v>
      </c>
      <c r="H229" s="170">
        <v>12.87</v>
      </c>
      <c r="I229" s="171"/>
      <c r="L229" s="167"/>
      <c r="M229" s="172"/>
      <c r="T229" s="173"/>
      <c r="AT229" s="168" t="s">
        <v>154</v>
      </c>
      <c r="AU229" s="168" t="s">
        <v>83</v>
      </c>
      <c r="AV229" s="13" t="s">
        <v>83</v>
      </c>
      <c r="AW229" s="13" t="s">
        <v>35</v>
      </c>
      <c r="AX229" s="13" t="s">
        <v>81</v>
      </c>
      <c r="AY229" s="168" t="s">
        <v>139</v>
      </c>
    </row>
    <row r="230" spans="2:65" s="1" customFormat="1" ht="44.25" customHeight="1">
      <c r="B230" s="132"/>
      <c r="C230" s="133" t="s">
        <v>265</v>
      </c>
      <c r="D230" s="133" t="s">
        <v>142</v>
      </c>
      <c r="E230" s="134" t="s">
        <v>784</v>
      </c>
      <c r="F230" s="135" t="s">
        <v>785</v>
      </c>
      <c r="G230" s="136" t="s">
        <v>786</v>
      </c>
      <c r="H230" s="137">
        <v>68.66</v>
      </c>
      <c r="I230" s="138"/>
      <c r="J230" s="139">
        <f>ROUND(I230*H230,2)</f>
        <v>0</v>
      </c>
      <c r="K230" s="135" t="s">
        <v>146</v>
      </c>
      <c r="L230" s="33"/>
      <c r="M230" s="140" t="s">
        <v>3</v>
      </c>
      <c r="N230" s="141" t="s">
        <v>45</v>
      </c>
      <c r="P230" s="142">
        <f>O230*H230</f>
        <v>0</v>
      </c>
      <c r="Q230" s="142">
        <v>0</v>
      </c>
      <c r="R230" s="142">
        <f>Q230*H230</f>
        <v>0</v>
      </c>
      <c r="S230" s="142">
        <v>0</v>
      </c>
      <c r="T230" s="143">
        <f>S230*H230</f>
        <v>0</v>
      </c>
      <c r="AR230" s="144" t="s">
        <v>159</v>
      </c>
      <c r="AT230" s="144" t="s">
        <v>142</v>
      </c>
      <c r="AU230" s="144" t="s">
        <v>83</v>
      </c>
      <c r="AY230" s="18" t="s">
        <v>139</v>
      </c>
      <c r="BE230" s="145">
        <f>IF(N230="základní",J230,0)</f>
        <v>0</v>
      </c>
      <c r="BF230" s="145">
        <f>IF(N230="snížená",J230,0)</f>
        <v>0</v>
      </c>
      <c r="BG230" s="145">
        <f>IF(N230="zákl. přenesená",J230,0)</f>
        <v>0</v>
      </c>
      <c r="BH230" s="145">
        <f>IF(N230="sníž. přenesená",J230,0)</f>
        <v>0</v>
      </c>
      <c r="BI230" s="145">
        <f>IF(N230="nulová",J230,0)</f>
        <v>0</v>
      </c>
      <c r="BJ230" s="18" t="s">
        <v>81</v>
      </c>
      <c r="BK230" s="145">
        <f>ROUND(I230*H230,2)</f>
        <v>0</v>
      </c>
      <c r="BL230" s="18" t="s">
        <v>159</v>
      </c>
      <c r="BM230" s="144" t="s">
        <v>787</v>
      </c>
    </row>
    <row r="231" spans="2:65" s="1" customFormat="1">
      <c r="B231" s="33"/>
      <c r="D231" s="146" t="s">
        <v>148</v>
      </c>
      <c r="F231" s="147" t="s">
        <v>788</v>
      </c>
      <c r="I231" s="148"/>
      <c r="L231" s="33"/>
      <c r="M231" s="149"/>
      <c r="T231" s="54"/>
      <c r="AT231" s="18" t="s">
        <v>148</v>
      </c>
      <c r="AU231" s="18" t="s">
        <v>83</v>
      </c>
    </row>
    <row r="232" spans="2:65" s="12" customFormat="1">
      <c r="B232" s="160"/>
      <c r="D232" s="161" t="s">
        <v>154</v>
      </c>
      <c r="E232" s="162" t="s">
        <v>3</v>
      </c>
      <c r="F232" s="163" t="s">
        <v>789</v>
      </c>
      <c r="H232" s="162" t="s">
        <v>3</v>
      </c>
      <c r="I232" s="164"/>
      <c r="L232" s="160"/>
      <c r="M232" s="165"/>
      <c r="T232" s="166"/>
      <c r="AT232" s="162" t="s">
        <v>154</v>
      </c>
      <c r="AU232" s="162" t="s">
        <v>83</v>
      </c>
      <c r="AV232" s="12" t="s">
        <v>81</v>
      </c>
      <c r="AW232" s="12" t="s">
        <v>35</v>
      </c>
      <c r="AX232" s="12" t="s">
        <v>74</v>
      </c>
      <c r="AY232" s="162" t="s">
        <v>139</v>
      </c>
    </row>
    <row r="233" spans="2:65" s="13" customFormat="1">
      <c r="B233" s="167"/>
      <c r="D233" s="161" t="s">
        <v>154</v>
      </c>
      <c r="E233" s="168" t="s">
        <v>3</v>
      </c>
      <c r="F233" s="169" t="s">
        <v>790</v>
      </c>
      <c r="H233" s="170">
        <v>33.26</v>
      </c>
      <c r="I233" s="171"/>
      <c r="L233" s="167"/>
      <c r="M233" s="172"/>
      <c r="T233" s="173"/>
      <c r="AT233" s="168" t="s">
        <v>154</v>
      </c>
      <c r="AU233" s="168" t="s">
        <v>83</v>
      </c>
      <c r="AV233" s="13" t="s">
        <v>83</v>
      </c>
      <c r="AW233" s="13" t="s">
        <v>35</v>
      </c>
      <c r="AX233" s="13" t="s">
        <v>74</v>
      </c>
      <c r="AY233" s="168" t="s">
        <v>139</v>
      </c>
    </row>
    <row r="234" spans="2:65" s="13" customFormat="1">
      <c r="B234" s="167"/>
      <c r="D234" s="161" t="s">
        <v>154</v>
      </c>
      <c r="E234" s="168" t="s">
        <v>3</v>
      </c>
      <c r="F234" s="169" t="s">
        <v>791</v>
      </c>
      <c r="H234" s="170">
        <v>35.4</v>
      </c>
      <c r="I234" s="171"/>
      <c r="L234" s="167"/>
      <c r="M234" s="172"/>
      <c r="T234" s="173"/>
      <c r="AT234" s="168" t="s">
        <v>154</v>
      </c>
      <c r="AU234" s="168" t="s">
        <v>83</v>
      </c>
      <c r="AV234" s="13" t="s">
        <v>83</v>
      </c>
      <c r="AW234" s="13" t="s">
        <v>35</v>
      </c>
      <c r="AX234" s="13" t="s">
        <v>74</v>
      </c>
      <c r="AY234" s="168" t="s">
        <v>139</v>
      </c>
    </row>
    <row r="235" spans="2:65" s="14" customFormat="1">
      <c r="B235" s="184"/>
      <c r="D235" s="161" t="s">
        <v>154</v>
      </c>
      <c r="E235" s="185" t="s">
        <v>3</v>
      </c>
      <c r="F235" s="186" t="s">
        <v>623</v>
      </c>
      <c r="H235" s="187">
        <v>68.66</v>
      </c>
      <c r="I235" s="188"/>
      <c r="L235" s="184"/>
      <c r="M235" s="189"/>
      <c r="T235" s="190"/>
      <c r="AT235" s="185" t="s">
        <v>154</v>
      </c>
      <c r="AU235" s="185" t="s">
        <v>83</v>
      </c>
      <c r="AV235" s="14" t="s">
        <v>159</v>
      </c>
      <c r="AW235" s="14" t="s">
        <v>35</v>
      </c>
      <c r="AX235" s="14" t="s">
        <v>81</v>
      </c>
      <c r="AY235" s="185" t="s">
        <v>139</v>
      </c>
    </row>
    <row r="236" spans="2:65" s="1" customFormat="1" ht="37.799999999999997" customHeight="1">
      <c r="B236" s="132"/>
      <c r="C236" s="133" t="s">
        <v>272</v>
      </c>
      <c r="D236" s="133" t="s">
        <v>142</v>
      </c>
      <c r="E236" s="134" t="s">
        <v>792</v>
      </c>
      <c r="F236" s="135" t="s">
        <v>793</v>
      </c>
      <c r="G236" s="136" t="s">
        <v>689</v>
      </c>
      <c r="H236" s="137">
        <v>95.19</v>
      </c>
      <c r="I236" s="138"/>
      <c r="J236" s="139">
        <f>ROUND(I236*H236,2)</f>
        <v>0</v>
      </c>
      <c r="K236" s="135" t="s">
        <v>146</v>
      </c>
      <c r="L236" s="33"/>
      <c r="M236" s="140" t="s">
        <v>3</v>
      </c>
      <c r="N236" s="141" t="s">
        <v>45</v>
      </c>
      <c r="P236" s="142">
        <f>O236*H236</f>
        <v>0</v>
      </c>
      <c r="Q236" s="142">
        <v>0</v>
      </c>
      <c r="R236" s="142">
        <f>Q236*H236</f>
        <v>0</v>
      </c>
      <c r="S236" s="142">
        <v>0</v>
      </c>
      <c r="T236" s="143">
        <f>S236*H236</f>
        <v>0</v>
      </c>
      <c r="AR236" s="144" t="s">
        <v>159</v>
      </c>
      <c r="AT236" s="144" t="s">
        <v>142</v>
      </c>
      <c r="AU236" s="144" t="s">
        <v>83</v>
      </c>
      <c r="AY236" s="18" t="s">
        <v>139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8" t="s">
        <v>81</v>
      </c>
      <c r="BK236" s="145">
        <f>ROUND(I236*H236,2)</f>
        <v>0</v>
      </c>
      <c r="BL236" s="18" t="s">
        <v>159</v>
      </c>
      <c r="BM236" s="144" t="s">
        <v>794</v>
      </c>
    </row>
    <row r="237" spans="2:65" s="1" customFormat="1">
      <c r="B237" s="33"/>
      <c r="D237" s="146" t="s">
        <v>148</v>
      </c>
      <c r="F237" s="147" t="s">
        <v>795</v>
      </c>
      <c r="I237" s="148"/>
      <c r="L237" s="33"/>
      <c r="M237" s="149"/>
      <c r="T237" s="54"/>
      <c r="AT237" s="18" t="s">
        <v>148</v>
      </c>
      <c r="AU237" s="18" t="s">
        <v>83</v>
      </c>
    </row>
    <row r="238" spans="2:65" s="12" customFormat="1">
      <c r="B238" s="160"/>
      <c r="D238" s="161" t="s">
        <v>154</v>
      </c>
      <c r="E238" s="162" t="s">
        <v>3</v>
      </c>
      <c r="F238" s="163" t="s">
        <v>796</v>
      </c>
      <c r="H238" s="162" t="s">
        <v>3</v>
      </c>
      <c r="I238" s="164"/>
      <c r="L238" s="160"/>
      <c r="M238" s="165"/>
      <c r="T238" s="166"/>
      <c r="AT238" s="162" t="s">
        <v>154</v>
      </c>
      <c r="AU238" s="162" t="s">
        <v>83</v>
      </c>
      <c r="AV238" s="12" t="s">
        <v>81</v>
      </c>
      <c r="AW238" s="12" t="s">
        <v>35</v>
      </c>
      <c r="AX238" s="12" t="s">
        <v>74</v>
      </c>
      <c r="AY238" s="162" t="s">
        <v>139</v>
      </c>
    </row>
    <row r="239" spans="2:65" s="12" customFormat="1">
      <c r="B239" s="160"/>
      <c r="D239" s="161" t="s">
        <v>154</v>
      </c>
      <c r="E239" s="162" t="s">
        <v>3</v>
      </c>
      <c r="F239" s="163" t="s">
        <v>733</v>
      </c>
      <c r="H239" s="162" t="s">
        <v>3</v>
      </c>
      <c r="I239" s="164"/>
      <c r="L239" s="160"/>
      <c r="M239" s="165"/>
      <c r="T239" s="166"/>
      <c r="AT239" s="162" t="s">
        <v>154</v>
      </c>
      <c r="AU239" s="162" t="s">
        <v>83</v>
      </c>
      <c r="AV239" s="12" t="s">
        <v>81</v>
      </c>
      <c r="AW239" s="12" t="s">
        <v>35</v>
      </c>
      <c r="AX239" s="12" t="s">
        <v>74</v>
      </c>
      <c r="AY239" s="162" t="s">
        <v>139</v>
      </c>
    </row>
    <row r="240" spans="2:65" s="12" customFormat="1" ht="20.399999999999999">
      <c r="B240" s="160"/>
      <c r="D240" s="161" t="s">
        <v>154</v>
      </c>
      <c r="E240" s="162" t="s">
        <v>3</v>
      </c>
      <c r="F240" s="163" t="s">
        <v>735</v>
      </c>
      <c r="H240" s="162" t="s">
        <v>3</v>
      </c>
      <c r="I240" s="164"/>
      <c r="L240" s="160"/>
      <c r="M240" s="165"/>
      <c r="T240" s="166"/>
      <c r="AT240" s="162" t="s">
        <v>154</v>
      </c>
      <c r="AU240" s="162" t="s">
        <v>83</v>
      </c>
      <c r="AV240" s="12" t="s">
        <v>81</v>
      </c>
      <c r="AW240" s="12" t="s">
        <v>35</v>
      </c>
      <c r="AX240" s="12" t="s">
        <v>74</v>
      </c>
      <c r="AY240" s="162" t="s">
        <v>139</v>
      </c>
    </row>
    <row r="241" spans="2:65" s="13" customFormat="1">
      <c r="B241" s="167"/>
      <c r="D241" s="161" t="s">
        <v>154</v>
      </c>
      <c r="E241" s="168" t="s">
        <v>3</v>
      </c>
      <c r="F241" s="169" t="s">
        <v>776</v>
      </c>
      <c r="H241" s="170">
        <v>4.8</v>
      </c>
      <c r="I241" s="171"/>
      <c r="L241" s="167"/>
      <c r="M241" s="172"/>
      <c r="T241" s="173"/>
      <c r="AT241" s="168" t="s">
        <v>154</v>
      </c>
      <c r="AU241" s="168" t="s">
        <v>83</v>
      </c>
      <c r="AV241" s="13" t="s">
        <v>83</v>
      </c>
      <c r="AW241" s="13" t="s">
        <v>35</v>
      </c>
      <c r="AX241" s="13" t="s">
        <v>74</v>
      </c>
      <c r="AY241" s="168" t="s">
        <v>139</v>
      </c>
    </row>
    <row r="242" spans="2:65" s="13" customFormat="1">
      <c r="B242" s="167"/>
      <c r="D242" s="161" t="s">
        <v>154</v>
      </c>
      <c r="E242" s="168" t="s">
        <v>3</v>
      </c>
      <c r="F242" s="169" t="s">
        <v>797</v>
      </c>
      <c r="H242" s="170">
        <v>27.62</v>
      </c>
      <c r="I242" s="171"/>
      <c r="L242" s="167"/>
      <c r="M242" s="172"/>
      <c r="T242" s="173"/>
      <c r="AT242" s="168" t="s">
        <v>154</v>
      </c>
      <c r="AU242" s="168" t="s">
        <v>83</v>
      </c>
      <c r="AV242" s="13" t="s">
        <v>83</v>
      </c>
      <c r="AW242" s="13" t="s">
        <v>35</v>
      </c>
      <c r="AX242" s="13" t="s">
        <v>74</v>
      </c>
      <c r="AY242" s="168" t="s">
        <v>139</v>
      </c>
    </row>
    <row r="243" spans="2:65" s="12" customFormat="1" ht="20.399999999999999">
      <c r="B243" s="160"/>
      <c r="D243" s="161" t="s">
        <v>154</v>
      </c>
      <c r="E243" s="162" t="s">
        <v>3</v>
      </c>
      <c r="F243" s="163" t="s">
        <v>738</v>
      </c>
      <c r="H243" s="162" t="s">
        <v>3</v>
      </c>
      <c r="I243" s="164"/>
      <c r="L243" s="160"/>
      <c r="M243" s="165"/>
      <c r="T243" s="166"/>
      <c r="AT243" s="162" t="s">
        <v>154</v>
      </c>
      <c r="AU243" s="162" t="s">
        <v>83</v>
      </c>
      <c r="AV243" s="12" t="s">
        <v>81</v>
      </c>
      <c r="AW243" s="12" t="s">
        <v>35</v>
      </c>
      <c r="AX243" s="12" t="s">
        <v>74</v>
      </c>
      <c r="AY243" s="162" t="s">
        <v>139</v>
      </c>
    </row>
    <row r="244" spans="2:65" s="13" customFormat="1">
      <c r="B244" s="167"/>
      <c r="D244" s="161" t="s">
        <v>154</v>
      </c>
      <c r="E244" s="168" t="s">
        <v>3</v>
      </c>
      <c r="F244" s="169" t="s">
        <v>739</v>
      </c>
      <c r="H244" s="170">
        <v>3.71</v>
      </c>
      <c r="I244" s="171"/>
      <c r="L244" s="167"/>
      <c r="M244" s="172"/>
      <c r="T244" s="173"/>
      <c r="AT244" s="168" t="s">
        <v>154</v>
      </c>
      <c r="AU244" s="168" t="s">
        <v>83</v>
      </c>
      <c r="AV244" s="13" t="s">
        <v>83</v>
      </c>
      <c r="AW244" s="13" t="s">
        <v>35</v>
      </c>
      <c r="AX244" s="13" t="s">
        <v>74</v>
      </c>
      <c r="AY244" s="168" t="s">
        <v>139</v>
      </c>
    </row>
    <row r="245" spans="2:65" s="13" customFormat="1">
      <c r="B245" s="167"/>
      <c r="D245" s="161" t="s">
        <v>154</v>
      </c>
      <c r="E245" s="168" t="s">
        <v>3</v>
      </c>
      <c r="F245" s="169" t="s">
        <v>740</v>
      </c>
      <c r="H245" s="170">
        <v>14.84</v>
      </c>
      <c r="I245" s="171"/>
      <c r="L245" s="167"/>
      <c r="M245" s="172"/>
      <c r="T245" s="173"/>
      <c r="AT245" s="168" t="s">
        <v>154</v>
      </c>
      <c r="AU245" s="168" t="s">
        <v>83</v>
      </c>
      <c r="AV245" s="13" t="s">
        <v>83</v>
      </c>
      <c r="AW245" s="13" t="s">
        <v>35</v>
      </c>
      <c r="AX245" s="13" t="s">
        <v>74</v>
      </c>
      <c r="AY245" s="168" t="s">
        <v>139</v>
      </c>
    </row>
    <row r="246" spans="2:65" s="13" customFormat="1">
      <c r="B246" s="167"/>
      <c r="D246" s="161" t="s">
        <v>154</v>
      </c>
      <c r="E246" s="168" t="s">
        <v>3</v>
      </c>
      <c r="F246" s="169" t="s">
        <v>778</v>
      </c>
      <c r="H246" s="170">
        <v>12.84</v>
      </c>
      <c r="I246" s="171"/>
      <c r="L246" s="167"/>
      <c r="M246" s="172"/>
      <c r="T246" s="173"/>
      <c r="AT246" s="168" t="s">
        <v>154</v>
      </c>
      <c r="AU246" s="168" t="s">
        <v>83</v>
      </c>
      <c r="AV246" s="13" t="s">
        <v>83</v>
      </c>
      <c r="AW246" s="13" t="s">
        <v>35</v>
      </c>
      <c r="AX246" s="13" t="s">
        <v>74</v>
      </c>
      <c r="AY246" s="168" t="s">
        <v>139</v>
      </c>
    </row>
    <row r="247" spans="2:65" s="15" customFormat="1">
      <c r="B247" s="191"/>
      <c r="D247" s="161" t="s">
        <v>154</v>
      </c>
      <c r="E247" s="192" t="s">
        <v>3</v>
      </c>
      <c r="F247" s="193" t="s">
        <v>658</v>
      </c>
      <c r="H247" s="194">
        <v>63.81</v>
      </c>
      <c r="I247" s="195"/>
      <c r="L247" s="191"/>
      <c r="M247" s="196"/>
      <c r="T247" s="197"/>
      <c r="AT247" s="192" t="s">
        <v>154</v>
      </c>
      <c r="AU247" s="192" t="s">
        <v>83</v>
      </c>
      <c r="AV247" s="15" t="s">
        <v>97</v>
      </c>
      <c r="AW247" s="15" t="s">
        <v>35</v>
      </c>
      <c r="AX247" s="15" t="s">
        <v>74</v>
      </c>
      <c r="AY247" s="192" t="s">
        <v>139</v>
      </c>
    </row>
    <row r="248" spans="2:65" s="12" customFormat="1">
      <c r="B248" s="160"/>
      <c r="D248" s="161" t="s">
        <v>154</v>
      </c>
      <c r="E248" s="162" t="s">
        <v>3</v>
      </c>
      <c r="F248" s="163" t="s">
        <v>789</v>
      </c>
      <c r="H248" s="162" t="s">
        <v>3</v>
      </c>
      <c r="I248" s="164"/>
      <c r="L248" s="160"/>
      <c r="M248" s="165"/>
      <c r="T248" s="166"/>
      <c r="AT248" s="162" t="s">
        <v>154</v>
      </c>
      <c r="AU248" s="162" t="s">
        <v>83</v>
      </c>
      <c r="AV248" s="12" t="s">
        <v>81</v>
      </c>
      <c r="AW248" s="12" t="s">
        <v>35</v>
      </c>
      <c r="AX248" s="12" t="s">
        <v>74</v>
      </c>
      <c r="AY248" s="162" t="s">
        <v>139</v>
      </c>
    </row>
    <row r="249" spans="2:65" s="13" customFormat="1">
      <c r="B249" s="167"/>
      <c r="D249" s="161" t="s">
        <v>154</v>
      </c>
      <c r="E249" s="168" t="s">
        <v>3</v>
      </c>
      <c r="F249" s="169" t="s">
        <v>798</v>
      </c>
      <c r="H249" s="170">
        <v>16.63</v>
      </c>
      <c r="I249" s="171"/>
      <c r="L249" s="167"/>
      <c r="M249" s="172"/>
      <c r="T249" s="173"/>
      <c r="AT249" s="168" t="s">
        <v>154</v>
      </c>
      <c r="AU249" s="168" t="s">
        <v>83</v>
      </c>
      <c r="AV249" s="13" t="s">
        <v>83</v>
      </c>
      <c r="AW249" s="13" t="s">
        <v>35</v>
      </c>
      <c r="AX249" s="13" t="s">
        <v>74</v>
      </c>
      <c r="AY249" s="168" t="s">
        <v>139</v>
      </c>
    </row>
    <row r="250" spans="2:65" s="13" customFormat="1">
      <c r="B250" s="167"/>
      <c r="D250" s="161" t="s">
        <v>154</v>
      </c>
      <c r="E250" s="168" t="s">
        <v>3</v>
      </c>
      <c r="F250" s="169" t="s">
        <v>799</v>
      </c>
      <c r="H250" s="170">
        <v>14.75</v>
      </c>
      <c r="I250" s="171"/>
      <c r="L250" s="167"/>
      <c r="M250" s="172"/>
      <c r="T250" s="173"/>
      <c r="AT250" s="168" t="s">
        <v>154</v>
      </c>
      <c r="AU250" s="168" t="s">
        <v>83</v>
      </c>
      <c r="AV250" s="13" t="s">
        <v>83</v>
      </c>
      <c r="AW250" s="13" t="s">
        <v>35</v>
      </c>
      <c r="AX250" s="13" t="s">
        <v>74</v>
      </c>
      <c r="AY250" s="168" t="s">
        <v>139</v>
      </c>
    </row>
    <row r="251" spans="2:65" s="15" customFormat="1">
      <c r="B251" s="191"/>
      <c r="D251" s="161" t="s">
        <v>154</v>
      </c>
      <c r="E251" s="192" t="s">
        <v>3</v>
      </c>
      <c r="F251" s="193" t="s">
        <v>658</v>
      </c>
      <c r="H251" s="194">
        <v>31.38</v>
      </c>
      <c r="I251" s="195"/>
      <c r="L251" s="191"/>
      <c r="M251" s="196"/>
      <c r="T251" s="197"/>
      <c r="AT251" s="192" t="s">
        <v>154</v>
      </c>
      <c r="AU251" s="192" t="s">
        <v>83</v>
      </c>
      <c r="AV251" s="15" t="s">
        <v>97</v>
      </c>
      <c r="AW251" s="15" t="s">
        <v>35</v>
      </c>
      <c r="AX251" s="15" t="s">
        <v>74</v>
      </c>
      <c r="AY251" s="192" t="s">
        <v>139</v>
      </c>
    </row>
    <row r="252" spans="2:65" s="14" customFormat="1">
      <c r="B252" s="184"/>
      <c r="D252" s="161" t="s">
        <v>154</v>
      </c>
      <c r="E252" s="185" t="s">
        <v>3</v>
      </c>
      <c r="F252" s="186" t="s">
        <v>623</v>
      </c>
      <c r="H252" s="187">
        <v>95.19</v>
      </c>
      <c r="I252" s="188"/>
      <c r="L252" s="184"/>
      <c r="M252" s="189"/>
      <c r="T252" s="190"/>
      <c r="AT252" s="185" t="s">
        <v>154</v>
      </c>
      <c r="AU252" s="185" t="s">
        <v>83</v>
      </c>
      <c r="AV252" s="14" t="s">
        <v>159</v>
      </c>
      <c r="AW252" s="14" t="s">
        <v>35</v>
      </c>
      <c r="AX252" s="14" t="s">
        <v>81</v>
      </c>
      <c r="AY252" s="185" t="s">
        <v>139</v>
      </c>
    </row>
    <row r="253" spans="2:65" s="1" customFormat="1" ht="44.25" customHeight="1">
      <c r="B253" s="132"/>
      <c r="C253" s="133" t="s">
        <v>278</v>
      </c>
      <c r="D253" s="133" t="s">
        <v>142</v>
      </c>
      <c r="E253" s="134" t="s">
        <v>800</v>
      </c>
      <c r="F253" s="135" t="s">
        <v>801</v>
      </c>
      <c r="G253" s="136" t="s">
        <v>689</v>
      </c>
      <c r="H253" s="137">
        <v>40.46</v>
      </c>
      <c r="I253" s="138"/>
      <c r="J253" s="139">
        <f>ROUND(I253*H253,2)</f>
        <v>0</v>
      </c>
      <c r="K253" s="135" t="s">
        <v>146</v>
      </c>
      <c r="L253" s="33"/>
      <c r="M253" s="140" t="s">
        <v>3</v>
      </c>
      <c r="N253" s="141" t="s">
        <v>45</v>
      </c>
      <c r="P253" s="142">
        <f>O253*H253</f>
        <v>0</v>
      </c>
      <c r="Q253" s="142">
        <v>0</v>
      </c>
      <c r="R253" s="142">
        <f>Q253*H253</f>
        <v>0</v>
      </c>
      <c r="S253" s="142">
        <v>0</v>
      </c>
      <c r="T253" s="143">
        <f>S253*H253</f>
        <v>0</v>
      </c>
      <c r="AR253" s="144" t="s">
        <v>159</v>
      </c>
      <c r="AT253" s="144" t="s">
        <v>142</v>
      </c>
      <c r="AU253" s="144" t="s">
        <v>83</v>
      </c>
      <c r="AY253" s="18" t="s">
        <v>139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8" t="s">
        <v>81</v>
      </c>
      <c r="BK253" s="145">
        <f>ROUND(I253*H253,2)</f>
        <v>0</v>
      </c>
      <c r="BL253" s="18" t="s">
        <v>159</v>
      </c>
      <c r="BM253" s="144" t="s">
        <v>802</v>
      </c>
    </row>
    <row r="254" spans="2:65" s="1" customFormat="1">
      <c r="B254" s="33"/>
      <c r="D254" s="146" t="s">
        <v>148</v>
      </c>
      <c r="F254" s="147" t="s">
        <v>803</v>
      </c>
      <c r="I254" s="148"/>
      <c r="L254" s="33"/>
      <c r="M254" s="149"/>
      <c r="T254" s="54"/>
      <c r="AT254" s="18" t="s">
        <v>148</v>
      </c>
      <c r="AU254" s="18" t="s">
        <v>83</v>
      </c>
    </row>
    <row r="255" spans="2:65" s="12" customFormat="1">
      <c r="B255" s="160"/>
      <c r="D255" s="161" t="s">
        <v>154</v>
      </c>
      <c r="E255" s="162" t="s">
        <v>3</v>
      </c>
      <c r="F255" s="163" t="s">
        <v>804</v>
      </c>
      <c r="H255" s="162" t="s">
        <v>3</v>
      </c>
      <c r="I255" s="164"/>
      <c r="L255" s="160"/>
      <c r="M255" s="165"/>
      <c r="T255" s="166"/>
      <c r="AT255" s="162" t="s">
        <v>154</v>
      </c>
      <c r="AU255" s="162" t="s">
        <v>83</v>
      </c>
      <c r="AV255" s="12" t="s">
        <v>81</v>
      </c>
      <c r="AW255" s="12" t="s">
        <v>35</v>
      </c>
      <c r="AX255" s="12" t="s">
        <v>74</v>
      </c>
      <c r="AY255" s="162" t="s">
        <v>139</v>
      </c>
    </row>
    <row r="256" spans="2:65" s="13" customFormat="1">
      <c r="B256" s="167"/>
      <c r="D256" s="161" t="s">
        <v>154</v>
      </c>
      <c r="E256" s="168" t="s">
        <v>3</v>
      </c>
      <c r="F256" s="169" t="s">
        <v>805</v>
      </c>
      <c r="H256" s="170">
        <v>11.56</v>
      </c>
      <c r="I256" s="171"/>
      <c r="L256" s="167"/>
      <c r="M256" s="172"/>
      <c r="T256" s="173"/>
      <c r="AT256" s="168" t="s">
        <v>154</v>
      </c>
      <c r="AU256" s="168" t="s">
        <v>83</v>
      </c>
      <c r="AV256" s="13" t="s">
        <v>83</v>
      </c>
      <c r="AW256" s="13" t="s">
        <v>35</v>
      </c>
      <c r="AX256" s="13" t="s">
        <v>74</v>
      </c>
      <c r="AY256" s="168" t="s">
        <v>139</v>
      </c>
    </row>
    <row r="257" spans="2:65" s="13" customFormat="1">
      <c r="B257" s="167"/>
      <c r="D257" s="161" t="s">
        <v>154</v>
      </c>
      <c r="E257" s="168" t="s">
        <v>3</v>
      </c>
      <c r="F257" s="169" t="s">
        <v>806</v>
      </c>
      <c r="H257" s="170">
        <v>16.059999999999999</v>
      </c>
      <c r="I257" s="171"/>
      <c r="L257" s="167"/>
      <c r="M257" s="172"/>
      <c r="T257" s="173"/>
      <c r="AT257" s="168" t="s">
        <v>154</v>
      </c>
      <c r="AU257" s="168" t="s">
        <v>83</v>
      </c>
      <c r="AV257" s="13" t="s">
        <v>83</v>
      </c>
      <c r="AW257" s="13" t="s">
        <v>35</v>
      </c>
      <c r="AX257" s="13" t="s">
        <v>74</v>
      </c>
      <c r="AY257" s="168" t="s">
        <v>139</v>
      </c>
    </row>
    <row r="258" spans="2:65" s="15" customFormat="1">
      <c r="B258" s="191"/>
      <c r="D258" s="161" t="s">
        <v>154</v>
      </c>
      <c r="E258" s="192" t="s">
        <v>3</v>
      </c>
      <c r="F258" s="193" t="s">
        <v>658</v>
      </c>
      <c r="H258" s="194">
        <v>27.619999999999997</v>
      </c>
      <c r="I258" s="195"/>
      <c r="L258" s="191"/>
      <c r="M258" s="196"/>
      <c r="T258" s="197"/>
      <c r="AT258" s="192" t="s">
        <v>154</v>
      </c>
      <c r="AU258" s="192" t="s">
        <v>83</v>
      </c>
      <c r="AV258" s="15" t="s">
        <v>97</v>
      </c>
      <c r="AW258" s="15" t="s">
        <v>35</v>
      </c>
      <c r="AX258" s="15" t="s">
        <v>74</v>
      </c>
      <c r="AY258" s="192" t="s">
        <v>139</v>
      </c>
    </row>
    <row r="259" spans="2:65" s="12" customFormat="1">
      <c r="B259" s="160"/>
      <c r="D259" s="161" t="s">
        <v>154</v>
      </c>
      <c r="E259" s="162" t="s">
        <v>3</v>
      </c>
      <c r="F259" s="163" t="s">
        <v>807</v>
      </c>
      <c r="H259" s="162" t="s">
        <v>3</v>
      </c>
      <c r="I259" s="164"/>
      <c r="L259" s="160"/>
      <c r="M259" s="165"/>
      <c r="T259" s="166"/>
      <c r="AT259" s="162" t="s">
        <v>154</v>
      </c>
      <c r="AU259" s="162" t="s">
        <v>83</v>
      </c>
      <c r="AV259" s="12" t="s">
        <v>81</v>
      </c>
      <c r="AW259" s="12" t="s">
        <v>35</v>
      </c>
      <c r="AX259" s="12" t="s">
        <v>74</v>
      </c>
      <c r="AY259" s="162" t="s">
        <v>139</v>
      </c>
    </row>
    <row r="260" spans="2:65" s="12" customFormat="1">
      <c r="B260" s="160"/>
      <c r="D260" s="161" t="s">
        <v>154</v>
      </c>
      <c r="E260" s="162" t="s">
        <v>3</v>
      </c>
      <c r="F260" s="163" t="s">
        <v>648</v>
      </c>
      <c r="H260" s="162" t="s">
        <v>3</v>
      </c>
      <c r="I260" s="164"/>
      <c r="L260" s="160"/>
      <c r="M260" s="165"/>
      <c r="T260" s="166"/>
      <c r="AT260" s="162" t="s">
        <v>154</v>
      </c>
      <c r="AU260" s="162" t="s">
        <v>83</v>
      </c>
      <c r="AV260" s="12" t="s">
        <v>81</v>
      </c>
      <c r="AW260" s="12" t="s">
        <v>35</v>
      </c>
      <c r="AX260" s="12" t="s">
        <v>74</v>
      </c>
      <c r="AY260" s="162" t="s">
        <v>139</v>
      </c>
    </row>
    <row r="261" spans="2:65" s="13" customFormat="1">
      <c r="B261" s="167"/>
      <c r="D261" s="161" t="s">
        <v>154</v>
      </c>
      <c r="E261" s="168" t="s">
        <v>3</v>
      </c>
      <c r="F261" s="169" t="s">
        <v>808</v>
      </c>
      <c r="H261" s="170">
        <v>7.5750000000000002</v>
      </c>
      <c r="I261" s="171"/>
      <c r="L261" s="167"/>
      <c r="M261" s="172"/>
      <c r="T261" s="173"/>
      <c r="AT261" s="168" t="s">
        <v>154</v>
      </c>
      <c r="AU261" s="168" t="s">
        <v>83</v>
      </c>
      <c r="AV261" s="13" t="s">
        <v>83</v>
      </c>
      <c r="AW261" s="13" t="s">
        <v>35</v>
      </c>
      <c r="AX261" s="13" t="s">
        <v>74</v>
      </c>
      <c r="AY261" s="168" t="s">
        <v>139</v>
      </c>
    </row>
    <row r="262" spans="2:65" s="13" customFormat="1">
      <c r="B262" s="167"/>
      <c r="D262" s="161" t="s">
        <v>154</v>
      </c>
      <c r="E262" s="168" t="s">
        <v>3</v>
      </c>
      <c r="F262" s="169" t="s">
        <v>809</v>
      </c>
      <c r="H262" s="170">
        <v>4.4550000000000001</v>
      </c>
      <c r="I262" s="171"/>
      <c r="L262" s="167"/>
      <c r="M262" s="172"/>
      <c r="T262" s="173"/>
      <c r="AT262" s="168" t="s">
        <v>154</v>
      </c>
      <c r="AU262" s="168" t="s">
        <v>83</v>
      </c>
      <c r="AV262" s="13" t="s">
        <v>83</v>
      </c>
      <c r="AW262" s="13" t="s">
        <v>35</v>
      </c>
      <c r="AX262" s="13" t="s">
        <v>74</v>
      </c>
      <c r="AY262" s="168" t="s">
        <v>139</v>
      </c>
    </row>
    <row r="263" spans="2:65" s="13" customFormat="1" ht="20.399999999999999">
      <c r="B263" s="167"/>
      <c r="D263" s="161" t="s">
        <v>154</v>
      </c>
      <c r="E263" s="168" t="s">
        <v>3</v>
      </c>
      <c r="F263" s="169" t="s">
        <v>810</v>
      </c>
      <c r="H263" s="170">
        <v>0.81</v>
      </c>
      <c r="I263" s="171"/>
      <c r="L263" s="167"/>
      <c r="M263" s="172"/>
      <c r="T263" s="173"/>
      <c r="AT263" s="168" t="s">
        <v>154</v>
      </c>
      <c r="AU263" s="168" t="s">
        <v>83</v>
      </c>
      <c r="AV263" s="13" t="s">
        <v>83</v>
      </c>
      <c r="AW263" s="13" t="s">
        <v>35</v>
      </c>
      <c r="AX263" s="13" t="s">
        <v>74</v>
      </c>
      <c r="AY263" s="168" t="s">
        <v>139</v>
      </c>
    </row>
    <row r="264" spans="2:65" s="15" customFormat="1">
      <c r="B264" s="191"/>
      <c r="D264" s="161" t="s">
        <v>154</v>
      </c>
      <c r="E264" s="192" t="s">
        <v>3</v>
      </c>
      <c r="F264" s="193" t="s">
        <v>658</v>
      </c>
      <c r="H264" s="194">
        <v>12.840000000000002</v>
      </c>
      <c r="I264" s="195"/>
      <c r="L264" s="191"/>
      <c r="M264" s="196"/>
      <c r="T264" s="197"/>
      <c r="AT264" s="192" t="s">
        <v>154</v>
      </c>
      <c r="AU264" s="192" t="s">
        <v>83</v>
      </c>
      <c r="AV264" s="15" t="s">
        <v>97</v>
      </c>
      <c r="AW264" s="15" t="s">
        <v>35</v>
      </c>
      <c r="AX264" s="15" t="s">
        <v>74</v>
      </c>
      <c r="AY264" s="192" t="s">
        <v>139</v>
      </c>
    </row>
    <row r="265" spans="2:65" s="14" customFormat="1">
      <c r="B265" s="184"/>
      <c r="D265" s="161" t="s">
        <v>154</v>
      </c>
      <c r="E265" s="185" t="s">
        <v>3</v>
      </c>
      <c r="F265" s="186" t="s">
        <v>623</v>
      </c>
      <c r="H265" s="187">
        <v>40.46</v>
      </c>
      <c r="I265" s="188"/>
      <c r="L265" s="184"/>
      <c r="M265" s="189"/>
      <c r="T265" s="190"/>
      <c r="AT265" s="185" t="s">
        <v>154</v>
      </c>
      <c r="AU265" s="185" t="s">
        <v>83</v>
      </c>
      <c r="AV265" s="14" t="s">
        <v>159</v>
      </c>
      <c r="AW265" s="14" t="s">
        <v>35</v>
      </c>
      <c r="AX265" s="14" t="s">
        <v>81</v>
      </c>
      <c r="AY265" s="185" t="s">
        <v>139</v>
      </c>
    </row>
    <row r="266" spans="2:65" s="1" customFormat="1" ht="16.5" customHeight="1">
      <c r="B266" s="132"/>
      <c r="C266" s="150" t="s">
        <v>283</v>
      </c>
      <c r="D266" s="150" t="s">
        <v>150</v>
      </c>
      <c r="E266" s="151" t="s">
        <v>811</v>
      </c>
      <c r="F266" s="152" t="s">
        <v>812</v>
      </c>
      <c r="G266" s="153" t="s">
        <v>786</v>
      </c>
      <c r="H266" s="154">
        <v>25.68</v>
      </c>
      <c r="I266" s="155"/>
      <c r="J266" s="156">
        <f>ROUND(I266*H266,2)</f>
        <v>0</v>
      </c>
      <c r="K266" s="152" t="s">
        <v>146</v>
      </c>
      <c r="L266" s="157"/>
      <c r="M266" s="158" t="s">
        <v>3</v>
      </c>
      <c r="N266" s="159" t="s">
        <v>45</v>
      </c>
      <c r="P266" s="142">
        <f>O266*H266</f>
        <v>0</v>
      </c>
      <c r="Q266" s="142">
        <v>0</v>
      </c>
      <c r="R266" s="142">
        <f>Q266*H266</f>
        <v>0</v>
      </c>
      <c r="S266" s="142">
        <v>0</v>
      </c>
      <c r="T266" s="143">
        <f>S266*H266</f>
        <v>0</v>
      </c>
      <c r="AR266" s="144" t="s">
        <v>140</v>
      </c>
      <c r="AT266" s="144" t="s">
        <v>150</v>
      </c>
      <c r="AU266" s="144" t="s">
        <v>83</v>
      </c>
      <c r="AY266" s="18" t="s">
        <v>139</v>
      </c>
      <c r="BE266" s="145">
        <f>IF(N266="základní",J266,0)</f>
        <v>0</v>
      </c>
      <c r="BF266" s="145">
        <f>IF(N266="snížená",J266,0)</f>
        <v>0</v>
      </c>
      <c r="BG266" s="145">
        <f>IF(N266="zákl. přenesená",J266,0)</f>
        <v>0</v>
      </c>
      <c r="BH266" s="145">
        <f>IF(N266="sníž. přenesená",J266,0)</f>
        <v>0</v>
      </c>
      <c r="BI266" s="145">
        <f>IF(N266="nulová",J266,0)</f>
        <v>0</v>
      </c>
      <c r="BJ266" s="18" t="s">
        <v>81</v>
      </c>
      <c r="BK266" s="145">
        <f>ROUND(I266*H266,2)</f>
        <v>0</v>
      </c>
      <c r="BL266" s="18" t="s">
        <v>159</v>
      </c>
      <c r="BM266" s="144" t="s">
        <v>813</v>
      </c>
    </row>
    <row r="267" spans="2:65" s="13" customFormat="1">
      <c r="B267" s="167"/>
      <c r="D267" s="161" t="s">
        <v>154</v>
      </c>
      <c r="F267" s="169" t="s">
        <v>814</v>
      </c>
      <c r="H267" s="170">
        <v>25.68</v>
      </c>
      <c r="I267" s="171"/>
      <c r="L267" s="167"/>
      <c r="M267" s="172"/>
      <c r="T267" s="173"/>
      <c r="AT267" s="168" t="s">
        <v>154</v>
      </c>
      <c r="AU267" s="168" t="s">
        <v>83</v>
      </c>
      <c r="AV267" s="13" t="s">
        <v>83</v>
      </c>
      <c r="AW267" s="13" t="s">
        <v>4</v>
      </c>
      <c r="AX267" s="13" t="s">
        <v>81</v>
      </c>
      <c r="AY267" s="168" t="s">
        <v>139</v>
      </c>
    </row>
    <row r="268" spans="2:65" s="1" customFormat="1" ht="24.15" customHeight="1">
      <c r="B268" s="132"/>
      <c r="C268" s="133" t="s">
        <v>296</v>
      </c>
      <c r="D268" s="133" t="s">
        <v>142</v>
      </c>
      <c r="E268" s="134" t="s">
        <v>815</v>
      </c>
      <c r="F268" s="135" t="s">
        <v>816</v>
      </c>
      <c r="G268" s="136" t="s">
        <v>689</v>
      </c>
      <c r="H268" s="137">
        <v>27.62</v>
      </c>
      <c r="I268" s="138"/>
      <c r="J268" s="139">
        <f>ROUND(I268*H268,2)</f>
        <v>0</v>
      </c>
      <c r="K268" s="135" t="s">
        <v>146</v>
      </c>
      <c r="L268" s="33"/>
      <c r="M268" s="140" t="s">
        <v>3</v>
      </c>
      <c r="N268" s="141" t="s">
        <v>45</v>
      </c>
      <c r="P268" s="142">
        <f>O268*H268</f>
        <v>0</v>
      </c>
      <c r="Q268" s="142">
        <v>0</v>
      </c>
      <c r="R268" s="142">
        <f>Q268*H268</f>
        <v>0</v>
      </c>
      <c r="S268" s="142">
        <v>0</v>
      </c>
      <c r="T268" s="143">
        <f>S268*H268</f>
        <v>0</v>
      </c>
      <c r="AR268" s="144" t="s">
        <v>159</v>
      </c>
      <c r="AT268" s="144" t="s">
        <v>142</v>
      </c>
      <c r="AU268" s="144" t="s">
        <v>83</v>
      </c>
      <c r="AY268" s="18" t="s">
        <v>139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8" t="s">
        <v>81</v>
      </c>
      <c r="BK268" s="145">
        <f>ROUND(I268*H268,2)</f>
        <v>0</v>
      </c>
      <c r="BL268" s="18" t="s">
        <v>159</v>
      </c>
      <c r="BM268" s="144" t="s">
        <v>817</v>
      </c>
    </row>
    <row r="269" spans="2:65" s="1" customFormat="1">
      <c r="B269" s="33"/>
      <c r="D269" s="146" t="s">
        <v>148</v>
      </c>
      <c r="F269" s="147" t="s">
        <v>818</v>
      </c>
      <c r="I269" s="148"/>
      <c r="L269" s="33"/>
      <c r="M269" s="149"/>
      <c r="T269" s="54"/>
      <c r="AT269" s="18" t="s">
        <v>148</v>
      </c>
      <c r="AU269" s="18" t="s">
        <v>83</v>
      </c>
    </row>
    <row r="270" spans="2:65" s="1" customFormat="1" ht="66.75" customHeight="1">
      <c r="B270" s="132"/>
      <c r="C270" s="133" t="s">
        <v>307</v>
      </c>
      <c r="D270" s="133" t="s">
        <v>142</v>
      </c>
      <c r="E270" s="134" t="s">
        <v>819</v>
      </c>
      <c r="F270" s="135" t="s">
        <v>820</v>
      </c>
      <c r="G270" s="136" t="s">
        <v>689</v>
      </c>
      <c r="H270" s="137">
        <v>14.84</v>
      </c>
      <c r="I270" s="138"/>
      <c r="J270" s="139">
        <f>ROUND(I270*H270,2)</f>
        <v>0</v>
      </c>
      <c r="K270" s="135" t="s">
        <v>146</v>
      </c>
      <c r="L270" s="33"/>
      <c r="M270" s="140" t="s">
        <v>3</v>
      </c>
      <c r="N270" s="141" t="s">
        <v>45</v>
      </c>
      <c r="P270" s="142">
        <f>O270*H270</f>
        <v>0</v>
      </c>
      <c r="Q270" s="142">
        <v>0</v>
      </c>
      <c r="R270" s="142">
        <f>Q270*H270</f>
        <v>0</v>
      </c>
      <c r="S270" s="142">
        <v>0</v>
      </c>
      <c r="T270" s="143">
        <f>S270*H270</f>
        <v>0</v>
      </c>
      <c r="AR270" s="144" t="s">
        <v>159</v>
      </c>
      <c r="AT270" s="144" t="s">
        <v>142</v>
      </c>
      <c r="AU270" s="144" t="s">
        <v>83</v>
      </c>
      <c r="AY270" s="18" t="s">
        <v>139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8" t="s">
        <v>81</v>
      </c>
      <c r="BK270" s="145">
        <f>ROUND(I270*H270,2)</f>
        <v>0</v>
      </c>
      <c r="BL270" s="18" t="s">
        <v>159</v>
      </c>
      <c r="BM270" s="144" t="s">
        <v>821</v>
      </c>
    </row>
    <row r="271" spans="2:65" s="1" customFormat="1">
      <c r="B271" s="33"/>
      <c r="D271" s="146" t="s">
        <v>148</v>
      </c>
      <c r="F271" s="147" t="s">
        <v>822</v>
      </c>
      <c r="I271" s="148"/>
      <c r="L271" s="33"/>
      <c r="M271" s="149"/>
      <c r="T271" s="54"/>
      <c r="AT271" s="18" t="s">
        <v>148</v>
      </c>
      <c r="AU271" s="18" t="s">
        <v>83</v>
      </c>
    </row>
    <row r="272" spans="2:65" s="12" customFormat="1">
      <c r="B272" s="160"/>
      <c r="D272" s="161" t="s">
        <v>154</v>
      </c>
      <c r="E272" s="162" t="s">
        <v>3</v>
      </c>
      <c r="F272" s="163" t="s">
        <v>692</v>
      </c>
      <c r="H272" s="162" t="s">
        <v>3</v>
      </c>
      <c r="I272" s="164"/>
      <c r="L272" s="160"/>
      <c r="M272" s="165"/>
      <c r="T272" s="166"/>
      <c r="AT272" s="162" t="s">
        <v>154</v>
      </c>
      <c r="AU272" s="162" t="s">
        <v>83</v>
      </c>
      <c r="AV272" s="12" t="s">
        <v>81</v>
      </c>
      <c r="AW272" s="12" t="s">
        <v>35</v>
      </c>
      <c r="AX272" s="12" t="s">
        <v>74</v>
      </c>
      <c r="AY272" s="162" t="s">
        <v>139</v>
      </c>
    </row>
    <row r="273" spans="2:65" s="12" customFormat="1">
      <c r="B273" s="160"/>
      <c r="D273" s="161" t="s">
        <v>154</v>
      </c>
      <c r="E273" s="162" t="s">
        <v>3</v>
      </c>
      <c r="F273" s="163" t="s">
        <v>681</v>
      </c>
      <c r="H273" s="162" t="s">
        <v>3</v>
      </c>
      <c r="I273" s="164"/>
      <c r="L273" s="160"/>
      <c r="M273" s="165"/>
      <c r="T273" s="166"/>
      <c r="AT273" s="162" t="s">
        <v>154</v>
      </c>
      <c r="AU273" s="162" t="s">
        <v>83</v>
      </c>
      <c r="AV273" s="12" t="s">
        <v>81</v>
      </c>
      <c r="AW273" s="12" t="s">
        <v>35</v>
      </c>
      <c r="AX273" s="12" t="s">
        <v>74</v>
      </c>
      <c r="AY273" s="162" t="s">
        <v>139</v>
      </c>
    </row>
    <row r="274" spans="2:65" s="13" customFormat="1">
      <c r="B274" s="167"/>
      <c r="D274" s="161" t="s">
        <v>154</v>
      </c>
      <c r="E274" s="168" t="s">
        <v>3</v>
      </c>
      <c r="F274" s="169" t="s">
        <v>823</v>
      </c>
      <c r="H274" s="170">
        <v>14.44</v>
      </c>
      <c r="I274" s="171"/>
      <c r="L274" s="167"/>
      <c r="M274" s="172"/>
      <c r="T274" s="173"/>
      <c r="AT274" s="168" t="s">
        <v>154</v>
      </c>
      <c r="AU274" s="168" t="s">
        <v>83</v>
      </c>
      <c r="AV274" s="13" t="s">
        <v>83</v>
      </c>
      <c r="AW274" s="13" t="s">
        <v>35</v>
      </c>
      <c r="AX274" s="13" t="s">
        <v>74</v>
      </c>
      <c r="AY274" s="168" t="s">
        <v>139</v>
      </c>
    </row>
    <row r="275" spans="2:65" s="13" customFormat="1">
      <c r="B275" s="167"/>
      <c r="D275" s="161" t="s">
        <v>154</v>
      </c>
      <c r="E275" s="168" t="s">
        <v>3</v>
      </c>
      <c r="F275" s="169" t="s">
        <v>824</v>
      </c>
      <c r="H275" s="170">
        <v>0.4</v>
      </c>
      <c r="I275" s="171"/>
      <c r="L275" s="167"/>
      <c r="M275" s="172"/>
      <c r="T275" s="173"/>
      <c r="AT275" s="168" t="s">
        <v>154</v>
      </c>
      <c r="AU275" s="168" t="s">
        <v>83</v>
      </c>
      <c r="AV275" s="13" t="s">
        <v>83</v>
      </c>
      <c r="AW275" s="13" t="s">
        <v>35</v>
      </c>
      <c r="AX275" s="13" t="s">
        <v>74</v>
      </c>
      <c r="AY275" s="168" t="s">
        <v>139</v>
      </c>
    </row>
    <row r="276" spans="2:65" s="14" customFormat="1">
      <c r="B276" s="184"/>
      <c r="D276" s="161" t="s">
        <v>154</v>
      </c>
      <c r="E276" s="185" t="s">
        <v>3</v>
      </c>
      <c r="F276" s="186" t="s">
        <v>623</v>
      </c>
      <c r="H276" s="187">
        <v>14.84</v>
      </c>
      <c r="I276" s="188"/>
      <c r="L276" s="184"/>
      <c r="M276" s="189"/>
      <c r="T276" s="190"/>
      <c r="AT276" s="185" t="s">
        <v>154</v>
      </c>
      <c r="AU276" s="185" t="s">
        <v>83</v>
      </c>
      <c r="AV276" s="14" t="s">
        <v>159</v>
      </c>
      <c r="AW276" s="14" t="s">
        <v>35</v>
      </c>
      <c r="AX276" s="14" t="s">
        <v>81</v>
      </c>
      <c r="AY276" s="185" t="s">
        <v>139</v>
      </c>
    </row>
    <row r="277" spans="2:65" s="1" customFormat="1" ht="16.5" customHeight="1">
      <c r="B277" s="132"/>
      <c r="C277" s="150" t="s">
        <v>311</v>
      </c>
      <c r="D277" s="150" t="s">
        <v>150</v>
      </c>
      <c r="E277" s="151" t="s">
        <v>825</v>
      </c>
      <c r="F277" s="152" t="s">
        <v>826</v>
      </c>
      <c r="G277" s="153" t="s">
        <v>786</v>
      </c>
      <c r="H277" s="154">
        <v>29.68</v>
      </c>
      <c r="I277" s="155"/>
      <c r="J277" s="156">
        <f>ROUND(I277*H277,2)</f>
        <v>0</v>
      </c>
      <c r="K277" s="152" t="s">
        <v>146</v>
      </c>
      <c r="L277" s="157"/>
      <c r="M277" s="158" t="s">
        <v>3</v>
      </c>
      <c r="N277" s="159" t="s">
        <v>45</v>
      </c>
      <c r="P277" s="142">
        <f>O277*H277</f>
        <v>0</v>
      </c>
      <c r="Q277" s="142">
        <v>0</v>
      </c>
      <c r="R277" s="142">
        <f>Q277*H277</f>
        <v>0</v>
      </c>
      <c r="S277" s="142">
        <v>0</v>
      </c>
      <c r="T277" s="143">
        <f>S277*H277</f>
        <v>0</v>
      </c>
      <c r="AR277" s="144" t="s">
        <v>140</v>
      </c>
      <c r="AT277" s="144" t="s">
        <v>150</v>
      </c>
      <c r="AU277" s="144" t="s">
        <v>83</v>
      </c>
      <c r="AY277" s="18" t="s">
        <v>139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8" t="s">
        <v>81</v>
      </c>
      <c r="BK277" s="145">
        <f>ROUND(I277*H277,2)</f>
        <v>0</v>
      </c>
      <c r="BL277" s="18" t="s">
        <v>159</v>
      </c>
      <c r="BM277" s="144" t="s">
        <v>827</v>
      </c>
    </row>
    <row r="278" spans="2:65" s="13" customFormat="1">
      <c r="B278" s="167"/>
      <c r="D278" s="161" t="s">
        <v>154</v>
      </c>
      <c r="F278" s="169" t="s">
        <v>828</v>
      </c>
      <c r="H278" s="170">
        <v>29.68</v>
      </c>
      <c r="I278" s="171"/>
      <c r="L278" s="167"/>
      <c r="M278" s="172"/>
      <c r="T278" s="173"/>
      <c r="AT278" s="168" t="s">
        <v>154</v>
      </c>
      <c r="AU278" s="168" t="s">
        <v>83</v>
      </c>
      <c r="AV278" s="13" t="s">
        <v>83</v>
      </c>
      <c r="AW278" s="13" t="s">
        <v>4</v>
      </c>
      <c r="AX278" s="13" t="s">
        <v>81</v>
      </c>
      <c r="AY278" s="168" t="s">
        <v>139</v>
      </c>
    </row>
    <row r="279" spans="2:65" s="1" customFormat="1" ht="24.15" customHeight="1">
      <c r="B279" s="132"/>
      <c r="C279" s="133" t="s">
        <v>324</v>
      </c>
      <c r="D279" s="133" t="s">
        <v>142</v>
      </c>
      <c r="E279" s="134" t="s">
        <v>829</v>
      </c>
      <c r="F279" s="135" t="s">
        <v>830</v>
      </c>
      <c r="G279" s="136" t="s">
        <v>604</v>
      </c>
      <c r="H279" s="137">
        <v>14</v>
      </c>
      <c r="I279" s="138"/>
      <c r="J279" s="139">
        <f>ROUND(I279*H279,2)</f>
        <v>0</v>
      </c>
      <c r="K279" s="135" t="s">
        <v>146</v>
      </c>
      <c r="L279" s="33"/>
      <c r="M279" s="140" t="s">
        <v>3</v>
      </c>
      <c r="N279" s="141" t="s">
        <v>45</v>
      </c>
      <c r="P279" s="142">
        <f>O279*H279</f>
        <v>0</v>
      </c>
      <c r="Q279" s="142">
        <v>0</v>
      </c>
      <c r="R279" s="142">
        <f>Q279*H279</f>
        <v>0</v>
      </c>
      <c r="S279" s="142">
        <v>0</v>
      </c>
      <c r="T279" s="143">
        <f>S279*H279</f>
        <v>0</v>
      </c>
      <c r="AR279" s="144" t="s">
        <v>159</v>
      </c>
      <c r="AT279" s="144" t="s">
        <v>142</v>
      </c>
      <c r="AU279" s="144" t="s">
        <v>83</v>
      </c>
      <c r="AY279" s="18" t="s">
        <v>139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8" t="s">
        <v>81</v>
      </c>
      <c r="BK279" s="145">
        <f>ROUND(I279*H279,2)</f>
        <v>0</v>
      </c>
      <c r="BL279" s="18" t="s">
        <v>159</v>
      </c>
      <c r="BM279" s="144" t="s">
        <v>831</v>
      </c>
    </row>
    <row r="280" spans="2:65" s="1" customFormat="1">
      <c r="B280" s="33"/>
      <c r="D280" s="146" t="s">
        <v>148</v>
      </c>
      <c r="F280" s="147" t="s">
        <v>832</v>
      </c>
      <c r="I280" s="148"/>
      <c r="L280" s="33"/>
      <c r="M280" s="149"/>
      <c r="T280" s="54"/>
      <c r="AT280" s="18" t="s">
        <v>148</v>
      </c>
      <c r="AU280" s="18" t="s">
        <v>83</v>
      </c>
    </row>
    <row r="281" spans="2:65" s="12" customFormat="1">
      <c r="B281" s="160"/>
      <c r="D281" s="161" t="s">
        <v>154</v>
      </c>
      <c r="E281" s="162" t="s">
        <v>3</v>
      </c>
      <c r="F281" s="163" t="s">
        <v>648</v>
      </c>
      <c r="H281" s="162" t="s">
        <v>3</v>
      </c>
      <c r="I281" s="164"/>
      <c r="L281" s="160"/>
      <c r="M281" s="165"/>
      <c r="T281" s="166"/>
      <c r="AT281" s="162" t="s">
        <v>154</v>
      </c>
      <c r="AU281" s="162" t="s">
        <v>83</v>
      </c>
      <c r="AV281" s="12" t="s">
        <v>81</v>
      </c>
      <c r="AW281" s="12" t="s">
        <v>35</v>
      </c>
      <c r="AX281" s="12" t="s">
        <v>74</v>
      </c>
      <c r="AY281" s="162" t="s">
        <v>139</v>
      </c>
    </row>
    <row r="282" spans="2:65" s="13" customFormat="1">
      <c r="B282" s="167"/>
      <c r="D282" s="161" t="s">
        <v>154</v>
      </c>
      <c r="E282" s="168" t="s">
        <v>3</v>
      </c>
      <c r="F282" s="169" t="s">
        <v>649</v>
      </c>
      <c r="H282" s="170">
        <v>13</v>
      </c>
      <c r="I282" s="171"/>
      <c r="L282" s="167"/>
      <c r="M282" s="172"/>
      <c r="T282" s="173"/>
      <c r="AT282" s="168" t="s">
        <v>154</v>
      </c>
      <c r="AU282" s="168" t="s">
        <v>83</v>
      </c>
      <c r="AV282" s="13" t="s">
        <v>83</v>
      </c>
      <c r="AW282" s="13" t="s">
        <v>35</v>
      </c>
      <c r="AX282" s="13" t="s">
        <v>74</v>
      </c>
      <c r="AY282" s="168" t="s">
        <v>139</v>
      </c>
    </row>
    <row r="283" spans="2:65" s="13" customFormat="1">
      <c r="B283" s="167"/>
      <c r="D283" s="161" t="s">
        <v>154</v>
      </c>
      <c r="E283" s="168" t="s">
        <v>3</v>
      </c>
      <c r="F283" s="169" t="s">
        <v>650</v>
      </c>
      <c r="H283" s="170">
        <v>1</v>
      </c>
      <c r="I283" s="171"/>
      <c r="L283" s="167"/>
      <c r="M283" s="172"/>
      <c r="T283" s="173"/>
      <c r="AT283" s="168" t="s">
        <v>154</v>
      </c>
      <c r="AU283" s="168" t="s">
        <v>83</v>
      </c>
      <c r="AV283" s="13" t="s">
        <v>83</v>
      </c>
      <c r="AW283" s="13" t="s">
        <v>35</v>
      </c>
      <c r="AX283" s="13" t="s">
        <v>74</v>
      </c>
      <c r="AY283" s="168" t="s">
        <v>139</v>
      </c>
    </row>
    <row r="284" spans="2:65" s="14" customFormat="1">
      <c r="B284" s="184"/>
      <c r="D284" s="161" t="s">
        <v>154</v>
      </c>
      <c r="E284" s="185" t="s">
        <v>3</v>
      </c>
      <c r="F284" s="186" t="s">
        <v>623</v>
      </c>
      <c r="H284" s="187">
        <v>14</v>
      </c>
      <c r="I284" s="188"/>
      <c r="L284" s="184"/>
      <c r="M284" s="189"/>
      <c r="T284" s="190"/>
      <c r="AT284" s="185" t="s">
        <v>154</v>
      </c>
      <c r="AU284" s="185" t="s">
        <v>83</v>
      </c>
      <c r="AV284" s="14" t="s">
        <v>159</v>
      </c>
      <c r="AW284" s="14" t="s">
        <v>35</v>
      </c>
      <c r="AX284" s="14" t="s">
        <v>81</v>
      </c>
      <c r="AY284" s="185" t="s">
        <v>139</v>
      </c>
    </row>
    <row r="285" spans="2:65" s="1" customFormat="1" ht="37.799999999999997" customHeight="1">
      <c r="B285" s="132"/>
      <c r="C285" s="133" t="s">
        <v>332</v>
      </c>
      <c r="D285" s="133" t="s">
        <v>142</v>
      </c>
      <c r="E285" s="134" t="s">
        <v>833</v>
      </c>
      <c r="F285" s="135" t="s">
        <v>834</v>
      </c>
      <c r="G285" s="136" t="s">
        <v>604</v>
      </c>
      <c r="H285" s="137">
        <v>24</v>
      </c>
      <c r="I285" s="138"/>
      <c r="J285" s="139">
        <f>ROUND(I285*H285,2)</f>
        <v>0</v>
      </c>
      <c r="K285" s="135" t="s">
        <v>146</v>
      </c>
      <c r="L285" s="33"/>
      <c r="M285" s="140" t="s">
        <v>3</v>
      </c>
      <c r="N285" s="141" t="s">
        <v>45</v>
      </c>
      <c r="P285" s="142">
        <f>O285*H285</f>
        <v>0</v>
      </c>
      <c r="Q285" s="142">
        <v>0</v>
      </c>
      <c r="R285" s="142">
        <f>Q285*H285</f>
        <v>0</v>
      </c>
      <c r="S285" s="142">
        <v>0</v>
      </c>
      <c r="T285" s="143">
        <f>S285*H285</f>
        <v>0</v>
      </c>
      <c r="AR285" s="144" t="s">
        <v>159</v>
      </c>
      <c r="AT285" s="144" t="s">
        <v>142</v>
      </c>
      <c r="AU285" s="144" t="s">
        <v>83</v>
      </c>
      <c r="AY285" s="18" t="s">
        <v>139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8" t="s">
        <v>81</v>
      </c>
      <c r="BK285" s="145">
        <f>ROUND(I285*H285,2)</f>
        <v>0</v>
      </c>
      <c r="BL285" s="18" t="s">
        <v>159</v>
      </c>
      <c r="BM285" s="144" t="s">
        <v>835</v>
      </c>
    </row>
    <row r="286" spans="2:65" s="1" customFormat="1">
      <c r="B286" s="33"/>
      <c r="D286" s="146" t="s">
        <v>148</v>
      </c>
      <c r="F286" s="147" t="s">
        <v>836</v>
      </c>
      <c r="I286" s="148"/>
      <c r="L286" s="33"/>
      <c r="M286" s="149"/>
      <c r="T286" s="54"/>
      <c r="AT286" s="18" t="s">
        <v>148</v>
      </c>
      <c r="AU286" s="18" t="s">
        <v>83</v>
      </c>
    </row>
    <row r="287" spans="2:65" s="12" customFormat="1">
      <c r="B287" s="160"/>
      <c r="D287" s="161" t="s">
        <v>154</v>
      </c>
      <c r="E287" s="162" t="s">
        <v>3</v>
      </c>
      <c r="F287" s="163" t="s">
        <v>681</v>
      </c>
      <c r="H287" s="162" t="s">
        <v>3</v>
      </c>
      <c r="I287" s="164"/>
      <c r="L287" s="160"/>
      <c r="M287" s="165"/>
      <c r="T287" s="166"/>
      <c r="AT287" s="162" t="s">
        <v>154</v>
      </c>
      <c r="AU287" s="162" t="s">
        <v>83</v>
      </c>
      <c r="AV287" s="12" t="s">
        <v>81</v>
      </c>
      <c r="AW287" s="12" t="s">
        <v>35</v>
      </c>
      <c r="AX287" s="12" t="s">
        <v>74</v>
      </c>
      <c r="AY287" s="162" t="s">
        <v>139</v>
      </c>
    </row>
    <row r="288" spans="2:65" s="12" customFormat="1">
      <c r="B288" s="160"/>
      <c r="D288" s="161" t="s">
        <v>154</v>
      </c>
      <c r="E288" s="162" t="s">
        <v>3</v>
      </c>
      <c r="F288" s="163" t="s">
        <v>837</v>
      </c>
      <c r="H288" s="162" t="s">
        <v>3</v>
      </c>
      <c r="I288" s="164"/>
      <c r="L288" s="160"/>
      <c r="M288" s="165"/>
      <c r="T288" s="166"/>
      <c r="AT288" s="162" t="s">
        <v>154</v>
      </c>
      <c r="AU288" s="162" t="s">
        <v>83</v>
      </c>
      <c r="AV288" s="12" t="s">
        <v>81</v>
      </c>
      <c r="AW288" s="12" t="s">
        <v>35</v>
      </c>
      <c r="AX288" s="12" t="s">
        <v>74</v>
      </c>
      <c r="AY288" s="162" t="s">
        <v>139</v>
      </c>
    </row>
    <row r="289" spans="2:65" s="13" customFormat="1">
      <c r="B289" s="167"/>
      <c r="D289" s="161" t="s">
        <v>154</v>
      </c>
      <c r="E289" s="168" t="s">
        <v>3</v>
      </c>
      <c r="F289" s="169" t="s">
        <v>838</v>
      </c>
      <c r="H289" s="170">
        <v>24</v>
      </c>
      <c r="I289" s="171"/>
      <c r="L289" s="167"/>
      <c r="M289" s="172"/>
      <c r="T289" s="173"/>
      <c r="AT289" s="168" t="s">
        <v>154</v>
      </c>
      <c r="AU289" s="168" t="s">
        <v>83</v>
      </c>
      <c r="AV289" s="13" t="s">
        <v>83</v>
      </c>
      <c r="AW289" s="13" t="s">
        <v>35</v>
      </c>
      <c r="AX289" s="13" t="s">
        <v>81</v>
      </c>
      <c r="AY289" s="168" t="s">
        <v>139</v>
      </c>
    </row>
    <row r="290" spans="2:65" s="1" customFormat="1" ht="37.799999999999997" customHeight="1">
      <c r="B290" s="132"/>
      <c r="C290" s="133" t="s">
        <v>337</v>
      </c>
      <c r="D290" s="133" t="s">
        <v>142</v>
      </c>
      <c r="E290" s="134" t="s">
        <v>839</v>
      </c>
      <c r="F290" s="135" t="s">
        <v>840</v>
      </c>
      <c r="G290" s="136" t="s">
        <v>604</v>
      </c>
      <c r="H290" s="137">
        <v>24</v>
      </c>
      <c r="I290" s="138"/>
      <c r="J290" s="139">
        <f>ROUND(I290*H290,2)</f>
        <v>0</v>
      </c>
      <c r="K290" s="135" t="s">
        <v>146</v>
      </c>
      <c r="L290" s="33"/>
      <c r="M290" s="140" t="s">
        <v>3</v>
      </c>
      <c r="N290" s="141" t="s">
        <v>45</v>
      </c>
      <c r="P290" s="142">
        <f>O290*H290</f>
        <v>0</v>
      </c>
      <c r="Q290" s="142">
        <v>0</v>
      </c>
      <c r="R290" s="142">
        <f>Q290*H290</f>
        <v>0</v>
      </c>
      <c r="S290" s="142">
        <v>0</v>
      </c>
      <c r="T290" s="143">
        <f>S290*H290</f>
        <v>0</v>
      </c>
      <c r="AR290" s="144" t="s">
        <v>159</v>
      </c>
      <c r="AT290" s="144" t="s">
        <v>142</v>
      </c>
      <c r="AU290" s="144" t="s">
        <v>83</v>
      </c>
      <c r="AY290" s="18" t="s">
        <v>139</v>
      </c>
      <c r="BE290" s="145">
        <f>IF(N290="základní",J290,0)</f>
        <v>0</v>
      </c>
      <c r="BF290" s="145">
        <f>IF(N290="snížená",J290,0)</f>
        <v>0</v>
      </c>
      <c r="BG290" s="145">
        <f>IF(N290="zákl. přenesená",J290,0)</f>
        <v>0</v>
      </c>
      <c r="BH290" s="145">
        <f>IF(N290="sníž. přenesená",J290,0)</f>
        <v>0</v>
      </c>
      <c r="BI290" s="145">
        <f>IF(N290="nulová",J290,0)</f>
        <v>0</v>
      </c>
      <c r="BJ290" s="18" t="s">
        <v>81</v>
      </c>
      <c r="BK290" s="145">
        <f>ROUND(I290*H290,2)</f>
        <v>0</v>
      </c>
      <c r="BL290" s="18" t="s">
        <v>159</v>
      </c>
      <c r="BM290" s="144" t="s">
        <v>841</v>
      </c>
    </row>
    <row r="291" spans="2:65" s="1" customFormat="1">
      <c r="B291" s="33"/>
      <c r="D291" s="146" t="s">
        <v>148</v>
      </c>
      <c r="F291" s="147" t="s">
        <v>842</v>
      </c>
      <c r="I291" s="148"/>
      <c r="L291" s="33"/>
      <c r="M291" s="149"/>
      <c r="T291" s="54"/>
      <c r="AT291" s="18" t="s">
        <v>148</v>
      </c>
      <c r="AU291" s="18" t="s">
        <v>83</v>
      </c>
    </row>
    <row r="292" spans="2:65" s="1" customFormat="1" ht="16.5" customHeight="1">
      <c r="B292" s="132"/>
      <c r="C292" s="150" t="s">
        <v>341</v>
      </c>
      <c r="D292" s="150" t="s">
        <v>150</v>
      </c>
      <c r="E292" s="151" t="s">
        <v>843</v>
      </c>
      <c r="F292" s="152" t="s">
        <v>844</v>
      </c>
      <c r="G292" s="153" t="s">
        <v>845</v>
      </c>
      <c r="H292" s="154">
        <v>0.6</v>
      </c>
      <c r="I292" s="155"/>
      <c r="J292" s="156">
        <f>ROUND(I292*H292,2)</f>
        <v>0</v>
      </c>
      <c r="K292" s="152" t="s">
        <v>146</v>
      </c>
      <c r="L292" s="157"/>
      <c r="M292" s="158" t="s">
        <v>3</v>
      </c>
      <c r="N292" s="159" t="s">
        <v>45</v>
      </c>
      <c r="P292" s="142">
        <f>O292*H292</f>
        <v>0</v>
      </c>
      <c r="Q292" s="142">
        <v>1E-3</v>
      </c>
      <c r="R292" s="142">
        <f>Q292*H292</f>
        <v>5.9999999999999995E-4</v>
      </c>
      <c r="S292" s="142">
        <v>0</v>
      </c>
      <c r="T292" s="143">
        <f>S292*H292</f>
        <v>0</v>
      </c>
      <c r="AR292" s="144" t="s">
        <v>140</v>
      </c>
      <c r="AT292" s="144" t="s">
        <v>150</v>
      </c>
      <c r="AU292" s="144" t="s">
        <v>83</v>
      </c>
      <c r="AY292" s="18" t="s">
        <v>139</v>
      </c>
      <c r="BE292" s="145">
        <f>IF(N292="základní",J292,0)</f>
        <v>0</v>
      </c>
      <c r="BF292" s="145">
        <f>IF(N292="snížená",J292,0)</f>
        <v>0</v>
      </c>
      <c r="BG292" s="145">
        <f>IF(N292="zákl. přenesená",J292,0)</f>
        <v>0</v>
      </c>
      <c r="BH292" s="145">
        <f>IF(N292="sníž. přenesená",J292,0)</f>
        <v>0</v>
      </c>
      <c r="BI292" s="145">
        <f>IF(N292="nulová",J292,0)</f>
        <v>0</v>
      </c>
      <c r="BJ292" s="18" t="s">
        <v>81</v>
      </c>
      <c r="BK292" s="145">
        <f>ROUND(I292*H292,2)</f>
        <v>0</v>
      </c>
      <c r="BL292" s="18" t="s">
        <v>159</v>
      </c>
      <c r="BM292" s="144" t="s">
        <v>846</v>
      </c>
    </row>
    <row r="293" spans="2:65" s="13" customFormat="1">
      <c r="B293" s="167"/>
      <c r="D293" s="161" t="s">
        <v>154</v>
      </c>
      <c r="F293" s="169" t="s">
        <v>847</v>
      </c>
      <c r="H293" s="170">
        <v>0.6</v>
      </c>
      <c r="I293" s="171"/>
      <c r="L293" s="167"/>
      <c r="M293" s="172"/>
      <c r="T293" s="173"/>
      <c r="AT293" s="168" t="s">
        <v>154</v>
      </c>
      <c r="AU293" s="168" t="s">
        <v>83</v>
      </c>
      <c r="AV293" s="13" t="s">
        <v>83</v>
      </c>
      <c r="AW293" s="13" t="s">
        <v>4</v>
      </c>
      <c r="AX293" s="13" t="s">
        <v>81</v>
      </c>
      <c r="AY293" s="168" t="s">
        <v>139</v>
      </c>
    </row>
    <row r="294" spans="2:65" s="1" customFormat="1" ht="21.75" customHeight="1">
      <c r="B294" s="132"/>
      <c r="C294" s="133" t="s">
        <v>345</v>
      </c>
      <c r="D294" s="133" t="s">
        <v>142</v>
      </c>
      <c r="E294" s="134" t="s">
        <v>848</v>
      </c>
      <c r="F294" s="135" t="s">
        <v>849</v>
      </c>
      <c r="G294" s="136" t="s">
        <v>689</v>
      </c>
      <c r="H294" s="137">
        <v>0.72</v>
      </c>
      <c r="I294" s="138"/>
      <c r="J294" s="139">
        <f>ROUND(I294*H294,2)</f>
        <v>0</v>
      </c>
      <c r="K294" s="135" t="s">
        <v>146</v>
      </c>
      <c r="L294" s="33"/>
      <c r="M294" s="140" t="s">
        <v>3</v>
      </c>
      <c r="N294" s="141" t="s">
        <v>45</v>
      </c>
      <c r="P294" s="142">
        <f>O294*H294</f>
        <v>0</v>
      </c>
      <c r="Q294" s="142">
        <v>0</v>
      </c>
      <c r="R294" s="142">
        <f>Q294*H294</f>
        <v>0</v>
      </c>
      <c r="S294" s="142">
        <v>0</v>
      </c>
      <c r="T294" s="143">
        <f>S294*H294</f>
        <v>0</v>
      </c>
      <c r="AR294" s="144" t="s">
        <v>159</v>
      </c>
      <c r="AT294" s="144" t="s">
        <v>142</v>
      </c>
      <c r="AU294" s="144" t="s">
        <v>83</v>
      </c>
      <c r="AY294" s="18" t="s">
        <v>139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8" t="s">
        <v>81</v>
      </c>
      <c r="BK294" s="145">
        <f>ROUND(I294*H294,2)</f>
        <v>0</v>
      </c>
      <c r="BL294" s="18" t="s">
        <v>159</v>
      </c>
      <c r="BM294" s="144" t="s">
        <v>850</v>
      </c>
    </row>
    <row r="295" spans="2:65" s="1" customFormat="1">
      <c r="B295" s="33"/>
      <c r="D295" s="146" t="s">
        <v>148</v>
      </c>
      <c r="F295" s="147" t="s">
        <v>851</v>
      </c>
      <c r="I295" s="148"/>
      <c r="L295" s="33"/>
      <c r="M295" s="149"/>
      <c r="T295" s="54"/>
      <c r="AT295" s="18" t="s">
        <v>148</v>
      </c>
      <c r="AU295" s="18" t="s">
        <v>83</v>
      </c>
    </row>
    <row r="296" spans="2:65" s="12" customFormat="1">
      <c r="B296" s="160"/>
      <c r="D296" s="161" t="s">
        <v>154</v>
      </c>
      <c r="E296" s="162" t="s">
        <v>3</v>
      </c>
      <c r="F296" s="163" t="s">
        <v>852</v>
      </c>
      <c r="H296" s="162" t="s">
        <v>3</v>
      </c>
      <c r="I296" s="164"/>
      <c r="L296" s="160"/>
      <c r="M296" s="165"/>
      <c r="T296" s="166"/>
      <c r="AT296" s="162" t="s">
        <v>154</v>
      </c>
      <c r="AU296" s="162" t="s">
        <v>83</v>
      </c>
      <c r="AV296" s="12" t="s">
        <v>81</v>
      </c>
      <c r="AW296" s="12" t="s">
        <v>35</v>
      </c>
      <c r="AX296" s="12" t="s">
        <v>74</v>
      </c>
      <c r="AY296" s="162" t="s">
        <v>139</v>
      </c>
    </row>
    <row r="297" spans="2:65" s="13" customFormat="1">
      <c r="B297" s="167"/>
      <c r="D297" s="161" t="s">
        <v>154</v>
      </c>
      <c r="E297" s="168" t="s">
        <v>3</v>
      </c>
      <c r="F297" s="169" t="s">
        <v>853</v>
      </c>
      <c r="H297" s="170">
        <v>0.72</v>
      </c>
      <c r="I297" s="171"/>
      <c r="L297" s="167"/>
      <c r="M297" s="172"/>
      <c r="T297" s="173"/>
      <c r="AT297" s="168" t="s">
        <v>154</v>
      </c>
      <c r="AU297" s="168" t="s">
        <v>83</v>
      </c>
      <c r="AV297" s="13" t="s">
        <v>83</v>
      </c>
      <c r="AW297" s="13" t="s">
        <v>35</v>
      </c>
      <c r="AX297" s="13" t="s">
        <v>81</v>
      </c>
      <c r="AY297" s="168" t="s">
        <v>139</v>
      </c>
    </row>
    <row r="298" spans="2:65" s="1" customFormat="1" ht="21.75" customHeight="1">
      <c r="B298" s="132"/>
      <c r="C298" s="133" t="s">
        <v>473</v>
      </c>
      <c r="D298" s="133" t="s">
        <v>142</v>
      </c>
      <c r="E298" s="134" t="s">
        <v>854</v>
      </c>
      <c r="F298" s="135" t="s">
        <v>855</v>
      </c>
      <c r="G298" s="136" t="s">
        <v>689</v>
      </c>
      <c r="H298" s="137">
        <v>0.72</v>
      </c>
      <c r="I298" s="138"/>
      <c r="J298" s="139">
        <f>ROUND(I298*H298,2)</f>
        <v>0</v>
      </c>
      <c r="K298" s="135" t="s">
        <v>146</v>
      </c>
      <c r="L298" s="33"/>
      <c r="M298" s="140" t="s">
        <v>3</v>
      </c>
      <c r="N298" s="141" t="s">
        <v>45</v>
      </c>
      <c r="P298" s="142">
        <f>O298*H298</f>
        <v>0</v>
      </c>
      <c r="Q298" s="142">
        <v>0</v>
      </c>
      <c r="R298" s="142">
        <f>Q298*H298</f>
        <v>0</v>
      </c>
      <c r="S298" s="142">
        <v>0</v>
      </c>
      <c r="T298" s="143">
        <f>S298*H298</f>
        <v>0</v>
      </c>
      <c r="AR298" s="144" t="s">
        <v>159</v>
      </c>
      <c r="AT298" s="144" t="s">
        <v>142</v>
      </c>
      <c r="AU298" s="144" t="s">
        <v>83</v>
      </c>
      <c r="AY298" s="18" t="s">
        <v>139</v>
      </c>
      <c r="BE298" s="145">
        <f>IF(N298="základní",J298,0)</f>
        <v>0</v>
      </c>
      <c r="BF298" s="145">
        <f>IF(N298="snížená",J298,0)</f>
        <v>0</v>
      </c>
      <c r="BG298" s="145">
        <f>IF(N298="zákl. přenesená",J298,0)</f>
        <v>0</v>
      </c>
      <c r="BH298" s="145">
        <f>IF(N298="sníž. přenesená",J298,0)</f>
        <v>0</v>
      </c>
      <c r="BI298" s="145">
        <f>IF(N298="nulová",J298,0)</f>
        <v>0</v>
      </c>
      <c r="BJ298" s="18" t="s">
        <v>81</v>
      </c>
      <c r="BK298" s="145">
        <f>ROUND(I298*H298,2)</f>
        <v>0</v>
      </c>
      <c r="BL298" s="18" t="s">
        <v>159</v>
      </c>
      <c r="BM298" s="144" t="s">
        <v>856</v>
      </c>
    </row>
    <row r="299" spans="2:65" s="1" customFormat="1">
      <c r="B299" s="33"/>
      <c r="D299" s="146" t="s">
        <v>148</v>
      </c>
      <c r="F299" s="147" t="s">
        <v>857</v>
      </c>
      <c r="I299" s="148"/>
      <c r="L299" s="33"/>
      <c r="M299" s="149"/>
      <c r="T299" s="54"/>
      <c r="AT299" s="18" t="s">
        <v>148</v>
      </c>
      <c r="AU299" s="18" t="s">
        <v>83</v>
      </c>
    </row>
    <row r="300" spans="2:65" s="1" customFormat="1" ht="24.15" customHeight="1">
      <c r="B300" s="132"/>
      <c r="C300" s="133" t="s">
        <v>416</v>
      </c>
      <c r="D300" s="133" t="s">
        <v>142</v>
      </c>
      <c r="E300" s="134" t="s">
        <v>858</v>
      </c>
      <c r="F300" s="135" t="s">
        <v>859</v>
      </c>
      <c r="G300" s="136" t="s">
        <v>689</v>
      </c>
      <c r="H300" s="137">
        <v>0.72</v>
      </c>
      <c r="I300" s="138"/>
      <c r="J300" s="139">
        <f>ROUND(I300*H300,2)</f>
        <v>0</v>
      </c>
      <c r="K300" s="135" t="s">
        <v>146</v>
      </c>
      <c r="L300" s="33"/>
      <c r="M300" s="140" t="s">
        <v>3</v>
      </c>
      <c r="N300" s="141" t="s">
        <v>45</v>
      </c>
      <c r="P300" s="142">
        <f>O300*H300</f>
        <v>0</v>
      </c>
      <c r="Q300" s="142">
        <v>0</v>
      </c>
      <c r="R300" s="142">
        <f>Q300*H300</f>
        <v>0</v>
      </c>
      <c r="S300" s="142">
        <v>0</v>
      </c>
      <c r="T300" s="143">
        <f>S300*H300</f>
        <v>0</v>
      </c>
      <c r="AR300" s="144" t="s">
        <v>159</v>
      </c>
      <c r="AT300" s="144" t="s">
        <v>142</v>
      </c>
      <c r="AU300" s="144" t="s">
        <v>83</v>
      </c>
      <c r="AY300" s="18" t="s">
        <v>139</v>
      </c>
      <c r="BE300" s="145">
        <f>IF(N300="základní",J300,0)</f>
        <v>0</v>
      </c>
      <c r="BF300" s="145">
        <f>IF(N300="snížená",J300,0)</f>
        <v>0</v>
      </c>
      <c r="BG300" s="145">
        <f>IF(N300="zákl. přenesená",J300,0)</f>
        <v>0</v>
      </c>
      <c r="BH300" s="145">
        <f>IF(N300="sníž. přenesená",J300,0)</f>
        <v>0</v>
      </c>
      <c r="BI300" s="145">
        <f>IF(N300="nulová",J300,0)</f>
        <v>0</v>
      </c>
      <c r="BJ300" s="18" t="s">
        <v>81</v>
      </c>
      <c r="BK300" s="145">
        <f>ROUND(I300*H300,2)</f>
        <v>0</v>
      </c>
      <c r="BL300" s="18" t="s">
        <v>159</v>
      </c>
      <c r="BM300" s="144" t="s">
        <v>860</v>
      </c>
    </row>
    <row r="301" spans="2:65" s="1" customFormat="1">
      <c r="B301" s="33"/>
      <c r="D301" s="146" t="s">
        <v>148</v>
      </c>
      <c r="F301" s="147" t="s">
        <v>861</v>
      </c>
      <c r="I301" s="148"/>
      <c r="L301" s="33"/>
      <c r="M301" s="149"/>
      <c r="T301" s="54"/>
      <c r="AT301" s="18" t="s">
        <v>148</v>
      </c>
      <c r="AU301" s="18" t="s">
        <v>83</v>
      </c>
    </row>
    <row r="302" spans="2:65" s="11" customFormat="1" ht="22.8" customHeight="1">
      <c r="B302" s="120"/>
      <c r="D302" s="121" t="s">
        <v>73</v>
      </c>
      <c r="E302" s="130" t="s">
        <v>83</v>
      </c>
      <c r="F302" s="130" t="s">
        <v>862</v>
      </c>
      <c r="I302" s="123"/>
      <c r="J302" s="131">
        <f>BK302</f>
        <v>0</v>
      </c>
      <c r="L302" s="120"/>
      <c r="M302" s="125"/>
      <c r="P302" s="126">
        <f>SUM(P303:P304)</f>
        <v>0</v>
      </c>
      <c r="R302" s="126">
        <f>SUM(R303:R304)</f>
        <v>7.2869640000000011</v>
      </c>
      <c r="T302" s="127">
        <f>SUM(T303:T304)</f>
        <v>0</v>
      </c>
      <c r="AR302" s="121" t="s">
        <v>81</v>
      </c>
      <c r="AT302" s="128" t="s">
        <v>73</v>
      </c>
      <c r="AU302" s="128" t="s">
        <v>81</v>
      </c>
      <c r="AY302" s="121" t="s">
        <v>139</v>
      </c>
      <c r="BK302" s="129">
        <f>SUM(BK303:BK304)</f>
        <v>0</v>
      </c>
    </row>
    <row r="303" spans="2:65" s="1" customFormat="1" ht="55.5" customHeight="1">
      <c r="B303" s="132"/>
      <c r="C303" s="133" t="s">
        <v>481</v>
      </c>
      <c r="D303" s="133" t="s">
        <v>142</v>
      </c>
      <c r="E303" s="134" t="s">
        <v>863</v>
      </c>
      <c r="F303" s="135" t="s">
        <v>864</v>
      </c>
      <c r="G303" s="136" t="s">
        <v>169</v>
      </c>
      <c r="H303" s="137">
        <v>35.6</v>
      </c>
      <c r="I303" s="138"/>
      <c r="J303" s="139">
        <f>ROUND(I303*H303,2)</f>
        <v>0</v>
      </c>
      <c r="K303" s="135" t="s">
        <v>146</v>
      </c>
      <c r="L303" s="33"/>
      <c r="M303" s="140" t="s">
        <v>3</v>
      </c>
      <c r="N303" s="141" t="s">
        <v>45</v>
      </c>
      <c r="P303" s="142">
        <f>O303*H303</f>
        <v>0</v>
      </c>
      <c r="Q303" s="142">
        <v>0.20469000000000001</v>
      </c>
      <c r="R303" s="142">
        <f>Q303*H303</f>
        <v>7.2869640000000011</v>
      </c>
      <c r="S303" s="142">
        <v>0</v>
      </c>
      <c r="T303" s="143">
        <f>S303*H303</f>
        <v>0</v>
      </c>
      <c r="AR303" s="144" t="s">
        <v>159</v>
      </c>
      <c r="AT303" s="144" t="s">
        <v>142</v>
      </c>
      <c r="AU303" s="144" t="s">
        <v>83</v>
      </c>
      <c r="AY303" s="18" t="s">
        <v>139</v>
      </c>
      <c r="BE303" s="145">
        <f>IF(N303="základní",J303,0)</f>
        <v>0</v>
      </c>
      <c r="BF303" s="145">
        <f>IF(N303="snížená",J303,0)</f>
        <v>0</v>
      </c>
      <c r="BG303" s="145">
        <f>IF(N303="zákl. přenesená",J303,0)</f>
        <v>0</v>
      </c>
      <c r="BH303" s="145">
        <f>IF(N303="sníž. přenesená",J303,0)</f>
        <v>0</v>
      </c>
      <c r="BI303" s="145">
        <f>IF(N303="nulová",J303,0)</f>
        <v>0</v>
      </c>
      <c r="BJ303" s="18" t="s">
        <v>81</v>
      </c>
      <c r="BK303" s="145">
        <f>ROUND(I303*H303,2)</f>
        <v>0</v>
      </c>
      <c r="BL303" s="18" t="s">
        <v>159</v>
      </c>
      <c r="BM303" s="144" t="s">
        <v>865</v>
      </c>
    </row>
    <row r="304" spans="2:65" s="1" customFormat="1">
      <c r="B304" s="33"/>
      <c r="D304" s="146" t="s">
        <v>148</v>
      </c>
      <c r="F304" s="147" t="s">
        <v>866</v>
      </c>
      <c r="I304" s="148"/>
      <c r="L304" s="33"/>
      <c r="M304" s="149"/>
      <c r="T304" s="54"/>
      <c r="AT304" s="18" t="s">
        <v>148</v>
      </c>
      <c r="AU304" s="18" t="s">
        <v>83</v>
      </c>
    </row>
    <row r="305" spans="2:65" s="11" customFormat="1" ht="22.8" customHeight="1">
      <c r="B305" s="120"/>
      <c r="D305" s="121" t="s">
        <v>73</v>
      </c>
      <c r="E305" s="130" t="s">
        <v>97</v>
      </c>
      <c r="F305" s="130" t="s">
        <v>867</v>
      </c>
      <c r="I305" s="123"/>
      <c r="J305" s="131">
        <f>BK305</f>
        <v>0</v>
      </c>
      <c r="L305" s="120"/>
      <c r="M305" s="125"/>
      <c r="P305" s="126">
        <f>SUM(P306:P312)</f>
        <v>0</v>
      </c>
      <c r="R305" s="126">
        <f>SUM(R306:R312)</f>
        <v>0</v>
      </c>
      <c r="T305" s="127">
        <f>SUM(T306:T312)</f>
        <v>0</v>
      </c>
      <c r="AR305" s="121" t="s">
        <v>81</v>
      </c>
      <c r="AT305" s="128" t="s">
        <v>73</v>
      </c>
      <c r="AU305" s="128" t="s">
        <v>81</v>
      </c>
      <c r="AY305" s="121" t="s">
        <v>139</v>
      </c>
      <c r="BK305" s="129">
        <f>SUM(BK306:BK312)</f>
        <v>0</v>
      </c>
    </row>
    <row r="306" spans="2:65" s="1" customFormat="1" ht="16.5" customHeight="1">
      <c r="B306" s="132"/>
      <c r="C306" s="133" t="s">
        <v>421</v>
      </c>
      <c r="D306" s="133" t="s">
        <v>142</v>
      </c>
      <c r="E306" s="134" t="s">
        <v>868</v>
      </c>
      <c r="F306" s="135" t="s">
        <v>869</v>
      </c>
      <c r="G306" s="136" t="s">
        <v>169</v>
      </c>
      <c r="H306" s="137">
        <v>35.6</v>
      </c>
      <c r="I306" s="138"/>
      <c r="J306" s="139">
        <f>ROUND(I306*H306,2)</f>
        <v>0</v>
      </c>
      <c r="K306" s="135" t="s">
        <v>146</v>
      </c>
      <c r="L306" s="33"/>
      <c r="M306" s="140" t="s">
        <v>3</v>
      </c>
      <c r="N306" s="141" t="s">
        <v>45</v>
      </c>
      <c r="P306" s="142">
        <f>O306*H306</f>
        <v>0</v>
      </c>
      <c r="Q306" s="142">
        <v>0</v>
      </c>
      <c r="R306" s="142">
        <f>Q306*H306</f>
        <v>0</v>
      </c>
      <c r="S306" s="142">
        <v>0</v>
      </c>
      <c r="T306" s="143">
        <f>S306*H306</f>
        <v>0</v>
      </c>
      <c r="AR306" s="144" t="s">
        <v>159</v>
      </c>
      <c r="AT306" s="144" t="s">
        <v>142</v>
      </c>
      <c r="AU306" s="144" t="s">
        <v>83</v>
      </c>
      <c r="AY306" s="18" t="s">
        <v>139</v>
      </c>
      <c r="BE306" s="145">
        <f>IF(N306="základní",J306,0)</f>
        <v>0</v>
      </c>
      <c r="BF306" s="145">
        <f>IF(N306="snížená",J306,0)</f>
        <v>0</v>
      </c>
      <c r="BG306" s="145">
        <f>IF(N306="zákl. přenesená",J306,0)</f>
        <v>0</v>
      </c>
      <c r="BH306" s="145">
        <f>IF(N306="sníž. přenesená",J306,0)</f>
        <v>0</v>
      </c>
      <c r="BI306" s="145">
        <f>IF(N306="nulová",J306,0)</f>
        <v>0</v>
      </c>
      <c r="BJ306" s="18" t="s">
        <v>81</v>
      </c>
      <c r="BK306" s="145">
        <f>ROUND(I306*H306,2)</f>
        <v>0</v>
      </c>
      <c r="BL306" s="18" t="s">
        <v>159</v>
      </c>
      <c r="BM306" s="144" t="s">
        <v>870</v>
      </c>
    </row>
    <row r="307" spans="2:65" s="1" customFormat="1">
      <c r="B307" s="33"/>
      <c r="D307" s="146" t="s">
        <v>148</v>
      </c>
      <c r="F307" s="147" t="s">
        <v>871</v>
      </c>
      <c r="I307" s="148"/>
      <c r="L307" s="33"/>
      <c r="M307" s="149"/>
      <c r="T307" s="54"/>
      <c r="AT307" s="18" t="s">
        <v>148</v>
      </c>
      <c r="AU307" s="18" t="s">
        <v>83</v>
      </c>
    </row>
    <row r="308" spans="2:65" s="12" customFormat="1">
      <c r="B308" s="160"/>
      <c r="D308" s="161" t="s">
        <v>154</v>
      </c>
      <c r="E308" s="162" t="s">
        <v>3</v>
      </c>
      <c r="F308" s="163" t="s">
        <v>692</v>
      </c>
      <c r="H308" s="162" t="s">
        <v>3</v>
      </c>
      <c r="I308" s="164"/>
      <c r="L308" s="160"/>
      <c r="M308" s="165"/>
      <c r="T308" s="166"/>
      <c r="AT308" s="162" t="s">
        <v>154</v>
      </c>
      <c r="AU308" s="162" t="s">
        <v>83</v>
      </c>
      <c r="AV308" s="12" t="s">
        <v>81</v>
      </c>
      <c r="AW308" s="12" t="s">
        <v>35</v>
      </c>
      <c r="AX308" s="12" t="s">
        <v>74</v>
      </c>
      <c r="AY308" s="162" t="s">
        <v>139</v>
      </c>
    </row>
    <row r="309" spans="2:65" s="13" customFormat="1">
      <c r="B309" s="167"/>
      <c r="D309" s="161" t="s">
        <v>154</v>
      </c>
      <c r="E309" s="168" t="s">
        <v>3</v>
      </c>
      <c r="F309" s="169" t="s">
        <v>872</v>
      </c>
      <c r="H309" s="170">
        <v>35.6</v>
      </c>
      <c r="I309" s="171"/>
      <c r="L309" s="167"/>
      <c r="M309" s="172"/>
      <c r="T309" s="173"/>
      <c r="AT309" s="168" t="s">
        <v>154</v>
      </c>
      <c r="AU309" s="168" t="s">
        <v>83</v>
      </c>
      <c r="AV309" s="13" t="s">
        <v>83</v>
      </c>
      <c r="AW309" s="13" t="s">
        <v>35</v>
      </c>
      <c r="AX309" s="13" t="s">
        <v>81</v>
      </c>
      <c r="AY309" s="168" t="s">
        <v>139</v>
      </c>
    </row>
    <row r="310" spans="2:65" s="1" customFormat="1" ht="16.5" customHeight="1">
      <c r="B310" s="132"/>
      <c r="C310" s="133" t="s">
        <v>489</v>
      </c>
      <c r="D310" s="133" t="s">
        <v>142</v>
      </c>
      <c r="E310" s="134" t="s">
        <v>873</v>
      </c>
      <c r="F310" s="135" t="s">
        <v>874</v>
      </c>
      <c r="G310" s="136" t="s">
        <v>169</v>
      </c>
      <c r="H310" s="137">
        <v>35.6</v>
      </c>
      <c r="I310" s="138"/>
      <c r="J310" s="139">
        <f>ROUND(I310*H310,2)</f>
        <v>0</v>
      </c>
      <c r="K310" s="135" t="s">
        <v>3</v>
      </c>
      <c r="L310" s="33"/>
      <c r="M310" s="140" t="s">
        <v>3</v>
      </c>
      <c r="N310" s="141" t="s">
        <v>45</v>
      </c>
      <c r="P310" s="142">
        <f>O310*H310</f>
        <v>0</v>
      </c>
      <c r="Q310" s="142">
        <v>0</v>
      </c>
      <c r="R310" s="142">
        <f>Q310*H310</f>
        <v>0</v>
      </c>
      <c r="S310" s="142">
        <v>0</v>
      </c>
      <c r="T310" s="143">
        <f>S310*H310</f>
        <v>0</v>
      </c>
      <c r="AR310" s="144" t="s">
        <v>159</v>
      </c>
      <c r="AT310" s="144" t="s">
        <v>142</v>
      </c>
      <c r="AU310" s="144" t="s">
        <v>83</v>
      </c>
      <c r="AY310" s="18" t="s">
        <v>139</v>
      </c>
      <c r="BE310" s="145">
        <f>IF(N310="základní",J310,0)</f>
        <v>0</v>
      </c>
      <c r="BF310" s="145">
        <f>IF(N310="snížená",J310,0)</f>
        <v>0</v>
      </c>
      <c r="BG310" s="145">
        <f>IF(N310="zákl. přenesená",J310,0)</f>
        <v>0</v>
      </c>
      <c r="BH310" s="145">
        <f>IF(N310="sníž. přenesená",J310,0)</f>
        <v>0</v>
      </c>
      <c r="BI310" s="145">
        <f>IF(N310="nulová",J310,0)</f>
        <v>0</v>
      </c>
      <c r="BJ310" s="18" t="s">
        <v>81</v>
      </c>
      <c r="BK310" s="145">
        <f>ROUND(I310*H310,2)</f>
        <v>0</v>
      </c>
      <c r="BL310" s="18" t="s">
        <v>159</v>
      </c>
      <c r="BM310" s="144" t="s">
        <v>875</v>
      </c>
    </row>
    <row r="311" spans="2:65" s="12" customFormat="1">
      <c r="B311" s="160"/>
      <c r="D311" s="161" t="s">
        <v>154</v>
      </c>
      <c r="E311" s="162" t="s">
        <v>3</v>
      </c>
      <c r="F311" s="163" t="s">
        <v>692</v>
      </c>
      <c r="H311" s="162" t="s">
        <v>3</v>
      </c>
      <c r="I311" s="164"/>
      <c r="L311" s="160"/>
      <c r="M311" s="165"/>
      <c r="T311" s="166"/>
      <c r="AT311" s="162" t="s">
        <v>154</v>
      </c>
      <c r="AU311" s="162" t="s">
        <v>83</v>
      </c>
      <c r="AV311" s="12" t="s">
        <v>81</v>
      </c>
      <c r="AW311" s="12" t="s">
        <v>35</v>
      </c>
      <c r="AX311" s="12" t="s">
        <v>74</v>
      </c>
      <c r="AY311" s="162" t="s">
        <v>139</v>
      </c>
    </row>
    <row r="312" spans="2:65" s="13" customFormat="1">
      <c r="B312" s="167"/>
      <c r="D312" s="161" t="s">
        <v>154</v>
      </c>
      <c r="E312" s="168" t="s">
        <v>3</v>
      </c>
      <c r="F312" s="169" t="s">
        <v>872</v>
      </c>
      <c r="H312" s="170">
        <v>35.6</v>
      </c>
      <c r="I312" s="171"/>
      <c r="L312" s="167"/>
      <c r="M312" s="172"/>
      <c r="T312" s="173"/>
      <c r="AT312" s="168" t="s">
        <v>154</v>
      </c>
      <c r="AU312" s="168" t="s">
        <v>83</v>
      </c>
      <c r="AV312" s="13" t="s">
        <v>83</v>
      </c>
      <c r="AW312" s="13" t="s">
        <v>35</v>
      </c>
      <c r="AX312" s="13" t="s">
        <v>81</v>
      </c>
      <c r="AY312" s="168" t="s">
        <v>139</v>
      </c>
    </row>
    <row r="313" spans="2:65" s="11" customFormat="1" ht="22.8" customHeight="1">
      <c r="B313" s="120"/>
      <c r="D313" s="121" t="s">
        <v>73</v>
      </c>
      <c r="E313" s="130" t="s">
        <v>159</v>
      </c>
      <c r="F313" s="130" t="s">
        <v>876</v>
      </c>
      <c r="I313" s="123"/>
      <c r="J313" s="131">
        <f>BK313</f>
        <v>0</v>
      </c>
      <c r="L313" s="120"/>
      <c r="M313" s="125"/>
      <c r="P313" s="126">
        <f>SUM(P314:P336)</f>
        <v>0</v>
      </c>
      <c r="R313" s="126">
        <f>SUM(R314:R336)</f>
        <v>1.1952000000000001E-2</v>
      </c>
      <c r="T313" s="127">
        <f>SUM(T314:T336)</f>
        <v>0</v>
      </c>
      <c r="AR313" s="121" t="s">
        <v>81</v>
      </c>
      <c r="AT313" s="128" t="s">
        <v>73</v>
      </c>
      <c r="AU313" s="128" t="s">
        <v>81</v>
      </c>
      <c r="AY313" s="121" t="s">
        <v>139</v>
      </c>
      <c r="BK313" s="129">
        <f>SUM(BK314:BK336)</f>
        <v>0</v>
      </c>
    </row>
    <row r="314" spans="2:65" s="1" customFormat="1" ht="33" customHeight="1">
      <c r="B314" s="132"/>
      <c r="C314" s="133" t="s">
        <v>425</v>
      </c>
      <c r="D314" s="133" t="s">
        <v>142</v>
      </c>
      <c r="E314" s="134" t="s">
        <v>877</v>
      </c>
      <c r="F314" s="135" t="s">
        <v>878</v>
      </c>
      <c r="G314" s="136" t="s">
        <v>689</v>
      </c>
      <c r="H314" s="137">
        <v>3.71</v>
      </c>
      <c r="I314" s="138"/>
      <c r="J314" s="139">
        <f>ROUND(I314*H314,2)</f>
        <v>0</v>
      </c>
      <c r="K314" s="135" t="s">
        <v>146</v>
      </c>
      <c r="L314" s="33"/>
      <c r="M314" s="140" t="s">
        <v>3</v>
      </c>
      <c r="N314" s="141" t="s">
        <v>45</v>
      </c>
      <c r="P314" s="142">
        <f>O314*H314</f>
        <v>0</v>
      </c>
      <c r="Q314" s="142">
        <v>0</v>
      </c>
      <c r="R314" s="142">
        <f>Q314*H314</f>
        <v>0</v>
      </c>
      <c r="S314" s="142">
        <v>0</v>
      </c>
      <c r="T314" s="143">
        <f>S314*H314</f>
        <v>0</v>
      </c>
      <c r="AR314" s="144" t="s">
        <v>159</v>
      </c>
      <c r="AT314" s="144" t="s">
        <v>142</v>
      </c>
      <c r="AU314" s="144" t="s">
        <v>83</v>
      </c>
      <c r="AY314" s="18" t="s">
        <v>139</v>
      </c>
      <c r="BE314" s="145">
        <f>IF(N314="základní",J314,0)</f>
        <v>0</v>
      </c>
      <c r="BF314" s="145">
        <f>IF(N314="snížená",J314,0)</f>
        <v>0</v>
      </c>
      <c r="BG314" s="145">
        <f>IF(N314="zákl. přenesená",J314,0)</f>
        <v>0</v>
      </c>
      <c r="BH314" s="145">
        <f>IF(N314="sníž. přenesená",J314,0)</f>
        <v>0</v>
      </c>
      <c r="BI314" s="145">
        <f>IF(N314="nulová",J314,0)</f>
        <v>0</v>
      </c>
      <c r="BJ314" s="18" t="s">
        <v>81</v>
      </c>
      <c r="BK314" s="145">
        <f>ROUND(I314*H314,2)</f>
        <v>0</v>
      </c>
      <c r="BL314" s="18" t="s">
        <v>159</v>
      </c>
      <c r="BM314" s="144" t="s">
        <v>879</v>
      </c>
    </row>
    <row r="315" spans="2:65" s="1" customFormat="1">
      <c r="B315" s="33"/>
      <c r="D315" s="146" t="s">
        <v>148</v>
      </c>
      <c r="F315" s="147" t="s">
        <v>880</v>
      </c>
      <c r="I315" s="148"/>
      <c r="L315" s="33"/>
      <c r="M315" s="149"/>
      <c r="T315" s="54"/>
      <c r="AT315" s="18" t="s">
        <v>148</v>
      </c>
      <c r="AU315" s="18" t="s">
        <v>83</v>
      </c>
    </row>
    <row r="316" spans="2:65" s="12" customFormat="1">
      <c r="B316" s="160"/>
      <c r="D316" s="161" t="s">
        <v>154</v>
      </c>
      <c r="E316" s="162" t="s">
        <v>3</v>
      </c>
      <c r="F316" s="163" t="s">
        <v>692</v>
      </c>
      <c r="H316" s="162" t="s">
        <v>3</v>
      </c>
      <c r="I316" s="164"/>
      <c r="L316" s="160"/>
      <c r="M316" s="165"/>
      <c r="T316" s="166"/>
      <c r="AT316" s="162" t="s">
        <v>154</v>
      </c>
      <c r="AU316" s="162" t="s">
        <v>83</v>
      </c>
      <c r="AV316" s="12" t="s">
        <v>81</v>
      </c>
      <c r="AW316" s="12" t="s">
        <v>35</v>
      </c>
      <c r="AX316" s="12" t="s">
        <v>74</v>
      </c>
      <c r="AY316" s="162" t="s">
        <v>139</v>
      </c>
    </row>
    <row r="317" spans="2:65" s="12" customFormat="1">
      <c r="B317" s="160"/>
      <c r="D317" s="161" t="s">
        <v>154</v>
      </c>
      <c r="E317" s="162" t="s">
        <v>3</v>
      </c>
      <c r="F317" s="163" t="s">
        <v>681</v>
      </c>
      <c r="H317" s="162" t="s">
        <v>3</v>
      </c>
      <c r="I317" s="164"/>
      <c r="L317" s="160"/>
      <c r="M317" s="165"/>
      <c r="T317" s="166"/>
      <c r="AT317" s="162" t="s">
        <v>154</v>
      </c>
      <c r="AU317" s="162" t="s">
        <v>83</v>
      </c>
      <c r="AV317" s="12" t="s">
        <v>81</v>
      </c>
      <c r="AW317" s="12" t="s">
        <v>35</v>
      </c>
      <c r="AX317" s="12" t="s">
        <v>74</v>
      </c>
      <c r="AY317" s="162" t="s">
        <v>139</v>
      </c>
    </row>
    <row r="318" spans="2:65" s="13" customFormat="1">
      <c r="B318" s="167"/>
      <c r="D318" s="161" t="s">
        <v>154</v>
      </c>
      <c r="E318" s="168" t="s">
        <v>3</v>
      </c>
      <c r="F318" s="169" t="s">
        <v>881</v>
      </c>
      <c r="H318" s="170">
        <v>3.61</v>
      </c>
      <c r="I318" s="171"/>
      <c r="L318" s="167"/>
      <c r="M318" s="172"/>
      <c r="T318" s="173"/>
      <c r="AT318" s="168" t="s">
        <v>154</v>
      </c>
      <c r="AU318" s="168" t="s">
        <v>83</v>
      </c>
      <c r="AV318" s="13" t="s">
        <v>83</v>
      </c>
      <c r="AW318" s="13" t="s">
        <v>35</v>
      </c>
      <c r="AX318" s="13" t="s">
        <v>74</v>
      </c>
      <c r="AY318" s="168" t="s">
        <v>139</v>
      </c>
    </row>
    <row r="319" spans="2:65" s="13" customFormat="1">
      <c r="B319" s="167"/>
      <c r="D319" s="161" t="s">
        <v>154</v>
      </c>
      <c r="E319" s="168" t="s">
        <v>3</v>
      </c>
      <c r="F319" s="169" t="s">
        <v>882</v>
      </c>
      <c r="H319" s="170">
        <v>0.1</v>
      </c>
      <c r="I319" s="171"/>
      <c r="L319" s="167"/>
      <c r="M319" s="172"/>
      <c r="T319" s="173"/>
      <c r="AT319" s="168" t="s">
        <v>154</v>
      </c>
      <c r="AU319" s="168" t="s">
        <v>83</v>
      </c>
      <c r="AV319" s="13" t="s">
        <v>83</v>
      </c>
      <c r="AW319" s="13" t="s">
        <v>35</v>
      </c>
      <c r="AX319" s="13" t="s">
        <v>74</v>
      </c>
      <c r="AY319" s="168" t="s">
        <v>139</v>
      </c>
    </row>
    <row r="320" spans="2:65" s="14" customFormat="1">
      <c r="B320" s="184"/>
      <c r="D320" s="161" t="s">
        <v>154</v>
      </c>
      <c r="E320" s="185" t="s">
        <v>3</v>
      </c>
      <c r="F320" s="186" t="s">
        <v>623</v>
      </c>
      <c r="H320" s="187">
        <v>3.71</v>
      </c>
      <c r="I320" s="188"/>
      <c r="L320" s="184"/>
      <c r="M320" s="189"/>
      <c r="T320" s="190"/>
      <c r="AT320" s="185" t="s">
        <v>154</v>
      </c>
      <c r="AU320" s="185" t="s">
        <v>83</v>
      </c>
      <c r="AV320" s="14" t="s">
        <v>159</v>
      </c>
      <c r="AW320" s="14" t="s">
        <v>35</v>
      </c>
      <c r="AX320" s="14" t="s">
        <v>81</v>
      </c>
      <c r="AY320" s="185" t="s">
        <v>139</v>
      </c>
    </row>
    <row r="321" spans="2:65" s="1" customFormat="1" ht="44.25" customHeight="1">
      <c r="B321" s="132"/>
      <c r="C321" s="133" t="s">
        <v>498</v>
      </c>
      <c r="D321" s="133" t="s">
        <v>142</v>
      </c>
      <c r="E321" s="134" t="s">
        <v>883</v>
      </c>
      <c r="F321" s="135" t="s">
        <v>884</v>
      </c>
      <c r="G321" s="136" t="s">
        <v>689</v>
      </c>
      <c r="H321" s="137">
        <v>0.12</v>
      </c>
      <c r="I321" s="138"/>
      <c r="J321" s="139">
        <f>ROUND(I321*H321,2)</f>
        <v>0</v>
      </c>
      <c r="K321" s="135" t="s">
        <v>146</v>
      </c>
      <c r="L321" s="33"/>
      <c r="M321" s="140" t="s">
        <v>3</v>
      </c>
      <c r="N321" s="141" t="s">
        <v>45</v>
      </c>
      <c r="P321" s="142">
        <f>O321*H321</f>
        <v>0</v>
      </c>
      <c r="Q321" s="142">
        <v>0</v>
      </c>
      <c r="R321" s="142">
        <f>Q321*H321</f>
        <v>0</v>
      </c>
      <c r="S321" s="142">
        <v>0</v>
      </c>
      <c r="T321" s="143">
        <f>S321*H321</f>
        <v>0</v>
      </c>
      <c r="AR321" s="144" t="s">
        <v>159</v>
      </c>
      <c r="AT321" s="144" t="s">
        <v>142</v>
      </c>
      <c r="AU321" s="144" t="s">
        <v>83</v>
      </c>
      <c r="AY321" s="18" t="s">
        <v>139</v>
      </c>
      <c r="BE321" s="145">
        <f>IF(N321="základní",J321,0)</f>
        <v>0</v>
      </c>
      <c r="BF321" s="145">
        <f>IF(N321="snížená",J321,0)</f>
        <v>0</v>
      </c>
      <c r="BG321" s="145">
        <f>IF(N321="zákl. přenesená",J321,0)</f>
        <v>0</v>
      </c>
      <c r="BH321" s="145">
        <f>IF(N321="sníž. přenesená",J321,0)</f>
        <v>0</v>
      </c>
      <c r="BI321" s="145">
        <f>IF(N321="nulová",J321,0)</f>
        <v>0</v>
      </c>
      <c r="BJ321" s="18" t="s">
        <v>81</v>
      </c>
      <c r="BK321" s="145">
        <f>ROUND(I321*H321,2)</f>
        <v>0</v>
      </c>
      <c r="BL321" s="18" t="s">
        <v>159</v>
      </c>
      <c r="BM321" s="144" t="s">
        <v>885</v>
      </c>
    </row>
    <row r="322" spans="2:65" s="1" customFormat="1">
      <c r="B322" s="33"/>
      <c r="D322" s="146" t="s">
        <v>148</v>
      </c>
      <c r="F322" s="147" t="s">
        <v>886</v>
      </c>
      <c r="I322" s="148"/>
      <c r="L322" s="33"/>
      <c r="M322" s="149"/>
      <c r="T322" s="54"/>
      <c r="AT322" s="18" t="s">
        <v>148</v>
      </c>
      <c r="AU322" s="18" t="s">
        <v>83</v>
      </c>
    </row>
    <row r="323" spans="2:65" s="12" customFormat="1">
      <c r="B323" s="160"/>
      <c r="D323" s="161" t="s">
        <v>154</v>
      </c>
      <c r="E323" s="162" t="s">
        <v>3</v>
      </c>
      <c r="F323" s="163" t="s">
        <v>887</v>
      </c>
      <c r="H323" s="162" t="s">
        <v>3</v>
      </c>
      <c r="I323" s="164"/>
      <c r="L323" s="160"/>
      <c r="M323" s="165"/>
      <c r="T323" s="166"/>
      <c r="AT323" s="162" t="s">
        <v>154</v>
      </c>
      <c r="AU323" s="162" t="s">
        <v>83</v>
      </c>
      <c r="AV323" s="12" t="s">
        <v>81</v>
      </c>
      <c r="AW323" s="12" t="s">
        <v>35</v>
      </c>
      <c r="AX323" s="12" t="s">
        <v>74</v>
      </c>
      <c r="AY323" s="162" t="s">
        <v>139</v>
      </c>
    </row>
    <row r="324" spans="2:65" s="13" customFormat="1">
      <c r="B324" s="167"/>
      <c r="D324" s="161" t="s">
        <v>154</v>
      </c>
      <c r="E324" s="168" t="s">
        <v>3</v>
      </c>
      <c r="F324" s="169" t="s">
        <v>888</v>
      </c>
      <c r="H324" s="170">
        <v>0.1</v>
      </c>
      <c r="I324" s="171"/>
      <c r="L324" s="167"/>
      <c r="M324" s="172"/>
      <c r="T324" s="173"/>
      <c r="AT324" s="168" t="s">
        <v>154</v>
      </c>
      <c r="AU324" s="168" t="s">
        <v>83</v>
      </c>
      <c r="AV324" s="13" t="s">
        <v>83</v>
      </c>
      <c r="AW324" s="13" t="s">
        <v>35</v>
      </c>
      <c r="AX324" s="13" t="s">
        <v>74</v>
      </c>
      <c r="AY324" s="168" t="s">
        <v>139</v>
      </c>
    </row>
    <row r="325" spans="2:65" s="12" customFormat="1">
      <c r="B325" s="160"/>
      <c r="D325" s="161" t="s">
        <v>154</v>
      </c>
      <c r="E325" s="162" t="s">
        <v>3</v>
      </c>
      <c r="F325" s="163" t="s">
        <v>889</v>
      </c>
      <c r="H325" s="162" t="s">
        <v>3</v>
      </c>
      <c r="I325" s="164"/>
      <c r="L325" s="160"/>
      <c r="M325" s="165"/>
      <c r="T325" s="166"/>
      <c r="AT325" s="162" t="s">
        <v>154</v>
      </c>
      <c r="AU325" s="162" t="s">
        <v>83</v>
      </c>
      <c r="AV325" s="12" t="s">
        <v>81</v>
      </c>
      <c r="AW325" s="12" t="s">
        <v>35</v>
      </c>
      <c r="AX325" s="12" t="s">
        <v>74</v>
      </c>
      <c r="AY325" s="162" t="s">
        <v>139</v>
      </c>
    </row>
    <row r="326" spans="2:65" s="13" customFormat="1">
      <c r="B326" s="167"/>
      <c r="D326" s="161" t="s">
        <v>154</v>
      </c>
      <c r="E326" s="168" t="s">
        <v>3</v>
      </c>
      <c r="F326" s="169" t="s">
        <v>890</v>
      </c>
      <c r="H326" s="170">
        <v>0.02</v>
      </c>
      <c r="I326" s="171"/>
      <c r="L326" s="167"/>
      <c r="M326" s="172"/>
      <c r="T326" s="173"/>
      <c r="AT326" s="168" t="s">
        <v>154</v>
      </c>
      <c r="AU326" s="168" t="s">
        <v>83</v>
      </c>
      <c r="AV326" s="13" t="s">
        <v>83</v>
      </c>
      <c r="AW326" s="13" t="s">
        <v>35</v>
      </c>
      <c r="AX326" s="13" t="s">
        <v>74</v>
      </c>
      <c r="AY326" s="168" t="s">
        <v>139</v>
      </c>
    </row>
    <row r="327" spans="2:65" s="14" customFormat="1">
      <c r="B327" s="184"/>
      <c r="D327" s="161" t="s">
        <v>154</v>
      </c>
      <c r="E327" s="185" t="s">
        <v>3</v>
      </c>
      <c r="F327" s="186" t="s">
        <v>623</v>
      </c>
      <c r="H327" s="187">
        <v>0.12000000000000001</v>
      </c>
      <c r="I327" s="188"/>
      <c r="L327" s="184"/>
      <c r="M327" s="189"/>
      <c r="T327" s="190"/>
      <c r="AT327" s="185" t="s">
        <v>154</v>
      </c>
      <c r="AU327" s="185" t="s">
        <v>83</v>
      </c>
      <c r="AV327" s="14" t="s">
        <v>159</v>
      </c>
      <c r="AW327" s="14" t="s">
        <v>35</v>
      </c>
      <c r="AX327" s="14" t="s">
        <v>81</v>
      </c>
      <c r="AY327" s="185" t="s">
        <v>139</v>
      </c>
    </row>
    <row r="328" spans="2:65" s="1" customFormat="1" ht="24.15" customHeight="1">
      <c r="B328" s="132"/>
      <c r="C328" s="133" t="s">
        <v>429</v>
      </c>
      <c r="D328" s="133" t="s">
        <v>142</v>
      </c>
      <c r="E328" s="134" t="s">
        <v>891</v>
      </c>
      <c r="F328" s="135" t="s">
        <v>892</v>
      </c>
      <c r="G328" s="136" t="s">
        <v>604</v>
      </c>
      <c r="H328" s="137">
        <v>0.9</v>
      </c>
      <c r="I328" s="138"/>
      <c r="J328" s="139">
        <f>ROUND(I328*H328,2)</f>
        <v>0</v>
      </c>
      <c r="K328" s="135" t="s">
        <v>146</v>
      </c>
      <c r="L328" s="33"/>
      <c r="M328" s="140" t="s">
        <v>3</v>
      </c>
      <c r="N328" s="141" t="s">
        <v>45</v>
      </c>
      <c r="P328" s="142">
        <f>O328*H328</f>
        <v>0</v>
      </c>
      <c r="Q328" s="142">
        <v>1.328E-2</v>
      </c>
      <c r="R328" s="142">
        <f>Q328*H328</f>
        <v>1.1952000000000001E-2</v>
      </c>
      <c r="S328" s="142">
        <v>0</v>
      </c>
      <c r="T328" s="143">
        <f>S328*H328</f>
        <v>0</v>
      </c>
      <c r="AR328" s="144" t="s">
        <v>159</v>
      </c>
      <c r="AT328" s="144" t="s">
        <v>142</v>
      </c>
      <c r="AU328" s="144" t="s">
        <v>83</v>
      </c>
      <c r="AY328" s="18" t="s">
        <v>139</v>
      </c>
      <c r="BE328" s="145">
        <f>IF(N328="základní",J328,0)</f>
        <v>0</v>
      </c>
      <c r="BF328" s="145">
        <f>IF(N328="snížená",J328,0)</f>
        <v>0</v>
      </c>
      <c r="BG328" s="145">
        <f>IF(N328="zákl. přenesená",J328,0)</f>
        <v>0</v>
      </c>
      <c r="BH328" s="145">
        <f>IF(N328="sníž. přenesená",J328,0)</f>
        <v>0</v>
      </c>
      <c r="BI328" s="145">
        <f>IF(N328="nulová",J328,0)</f>
        <v>0</v>
      </c>
      <c r="BJ328" s="18" t="s">
        <v>81</v>
      </c>
      <c r="BK328" s="145">
        <f>ROUND(I328*H328,2)</f>
        <v>0</v>
      </c>
      <c r="BL328" s="18" t="s">
        <v>159</v>
      </c>
      <c r="BM328" s="144" t="s">
        <v>893</v>
      </c>
    </row>
    <row r="329" spans="2:65" s="1" customFormat="1">
      <c r="B329" s="33"/>
      <c r="D329" s="146" t="s">
        <v>148</v>
      </c>
      <c r="F329" s="147" t="s">
        <v>894</v>
      </c>
      <c r="I329" s="148"/>
      <c r="L329" s="33"/>
      <c r="M329" s="149"/>
      <c r="T329" s="54"/>
      <c r="AT329" s="18" t="s">
        <v>148</v>
      </c>
      <c r="AU329" s="18" t="s">
        <v>83</v>
      </c>
    </row>
    <row r="330" spans="2:65" s="12" customFormat="1">
      <c r="B330" s="160"/>
      <c r="D330" s="161" t="s">
        <v>154</v>
      </c>
      <c r="E330" s="162" t="s">
        <v>3</v>
      </c>
      <c r="F330" s="163" t="s">
        <v>887</v>
      </c>
      <c r="H330" s="162" t="s">
        <v>3</v>
      </c>
      <c r="I330" s="164"/>
      <c r="L330" s="160"/>
      <c r="M330" s="165"/>
      <c r="T330" s="166"/>
      <c r="AT330" s="162" t="s">
        <v>154</v>
      </c>
      <c r="AU330" s="162" t="s">
        <v>83</v>
      </c>
      <c r="AV330" s="12" t="s">
        <v>81</v>
      </c>
      <c r="AW330" s="12" t="s">
        <v>35</v>
      </c>
      <c r="AX330" s="12" t="s">
        <v>74</v>
      </c>
      <c r="AY330" s="162" t="s">
        <v>139</v>
      </c>
    </row>
    <row r="331" spans="2:65" s="13" customFormat="1">
      <c r="B331" s="167"/>
      <c r="D331" s="161" t="s">
        <v>154</v>
      </c>
      <c r="E331" s="168" t="s">
        <v>3</v>
      </c>
      <c r="F331" s="169" t="s">
        <v>895</v>
      </c>
      <c r="H331" s="170">
        <v>0.5</v>
      </c>
      <c r="I331" s="171"/>
      <c r="L331" s="167"/>
      <c r="M331" s="172"/>
      <c r="T331" s="173"/>
      <c r="AT331" s="168" t="s">
        <v>154</v>
      </c>
      <c r="AU331" s="168" t="s">
        <v>83</v>
      </c>
      <c r="AV331" s="13" t="s">
        <v>83</v>
      </c>
      <c r="AW331" s="13" t="s">
        <v>35</v>
      </c>
      <c r="AX331" s="13" t="s">
        <v>74</v>
      </c>
      <c r="AY331" s="168" t="s">
        <v>139</v>
      </c>
    </row>
    <row r="332" spans="2:65" s="12" customFormat="1">
      <c r="B332" s="160"/>
      <c r="D332" s="161" t="s">
        <v>154</v>
      </c>
      <c r="E332" s="162" t="s">
        <v>3</v>
      </c>
      <c r="F332" s="163" t="s">
        <v>896</v>
      </c>
      <c r="H332" s="162" t="s">
        <v>3</v>
      </c>
      <c r="I332" s="164"/>
      <c r="L332" s="160"/>
      <c r="M332" s="165"/>
      <c r="T332" s="166"/>
      <c r="AT332" s="162" t="s">
        <v>154</v>
      </c>
      <c r="AU332" s="162" t="s">
        <v>83</v>
      </c>
      <c r="AV332" s="12" t="s">
        <v>81</v>
      </c>
      <c r="AW332" s="12" t="s">
        <v>35</v>
      </c>
      <c r="AX332" s="12" t="s">
        <v>74</v>
      </c>
      <c r="AY332" s="162" t="s">
        <v>139</v>
      </c>
    </row>
    <row r="333" spans="2:65" s="13" customFormat="1">
      <c r="B333" s="167"/>
      <c r="D333" s="161" t="s">
        <v>154</v>
      </c>
      <c r="E333" s="168" t="s">
        <v>3</v>
      </c>
      <c r="F333" s="169" t="s">
        <v>897</v>
      </c>
      <c r="H333" s="170">
        <v>0.4</v>
      </c>
      <c r="I333" s="171"/>
      <c r="L333" s="167"/>
      <c r="M333" s="172"/>
      <c r="T333" s="173"/>
      <c r="AT333" s="168" t="s">
        <v>154</v>
      </c>
      <c r="AU333" s="168" t="s">
        <v>83</v>
      </c>
      <c r="AV333" s="13" t="s">
        <v>83</v>
      </c>
      <c r="AW333" s="13" t="s">
        <v>35</v>
      </c>
      <c r="AX333" s="13" t="s">
        <v>74</v>
      </c>
      <c r="AY333" s="168" t="s">
        <v>139</v>
      </c>
    </row>
    <row r="334" spans="2:65" s="14" customFormat="1">
      <c r="B334" s="184"/>
      <c r="D334" s="161" t="s">
        <v>154</v>
      </c>
      <c r="E334" s="185" t="s">
        <v>3</v>
      </c>
      <c r="F334" s="186" t="s">
        <v>623</v>
      </c>
      <c r="H334" s="187">
        <v>0.9</v>
      </c>
      <c r="I334" s="188"/>
      <c r="L334" s="184"/>
      <c r="M334" s="189"/>
      <c r="T334" s="190"/>
      <c r="AT334" s="185" t="s">
        <v>154</v>
      </c>
      <c r="AU334" s="185" t="s">
        <v>83</v>
      </c>
      <c r="AV334" s="14" t="s">
        <v>159</v>
      </c>
      <c r="AW334" s="14" t="s">
        <v>35</v>
      </c>
      <c r="AX334" s="14" t="s">
        <v>81</v>
      </c>
      <c r="AY334" s="185" t="s">
        <v>139</v>
      </c>
    </row>
    <row r="335" spans="2:65" s="1" customFormat="1" ht="24.15" customHeight="1">
      <c r="B335" s="132"/>
      <c r="C335" s="133" t="s">
        <v>506</v>
      </c>
      <c r="D335" s="133" t="s">
        <v>142</v>
      </c>
      <c r="E335" s="134" t="s">
        <v>898</v>
      </c>
      <c r="F335" s="135" t="s">
        <v>899</v>
      </c>
      <c r="G335" s="136" t="s">
        <v>604</v>
      </c>
      <c r="H335" s="137">
        <v>0.9</v>
      </c>
      <c r="I335" s="138"/>
      <c r="J335" s="139">
        <f>ROUND(I335*H335,2)</f>
        <v>0</v>
      </c>
      <c r="K335" s="135" t="s">
        <v>146</v>
      </c>
      <c r="L335" s="33"/>
      <c r="M335" s="140" t="s">
        <v>3</v>
      </c>
      <c r="N335" s="141" t="s">
        <v>45</v>
      </c>
      <c r="P335" s="142">
        <f>O335*H335</f>
        <v>0</v>
      </c>
      <c r="Q335" s="142">
        <v>0</v>
      </c>
      <c r="R335" s="142">
        <f>Q335*H335</f>
        <v>0</v>
      </c>
      <c r="S335" s="142">
        <v>0</v>
      </c>
      <c r="T335" s="143">
        <f>S335*H335</f>
        <v>0</v>
      </c>
      <c r="AR335" s="144" t="s">
        <v>159</v>
      </c>
      <c r="AT335" s="144" t="s">
        <v>142</v>
      </c>
      <c r="AU335" s="144" t="s">
        <v>83</v>
      </c>
      <c r="AY335" s="18" t="s">
        <v>139</v>
      </c>
      <c r="BE335" s="145">
        <f>IF(N335="základní",J335,0)</f>
        <v>0</v>
      </c>
      <c r="BF335" s="145">
        <f>IF(N335="snížená",J335,0)</f>
        <v>0</v>
      </c>
      <c r="BG335" s="145">
        <f>IF(N335="zákl. přenesená",J335,0)</f>
        <v>0</v>
      </c>
      <c r="BH335" s="145">
        <f>IF(N335="sníž. přenesená",J335,0)</f>
        <v>0</v>
      </c>
      <c r="BI335" s="145">
        <f>IF(N335="nulová",J335,0)</f>
        <v>0</v>
      </c>
      <c r="BJ335" s="18" t="s">
        <v>81</v>
      </c>
      <c r="BK335" s="145">
        <f>ROUND(I335*H335,2)</f>
        <v>0</v>
      </c>
      <c r="BL335" s="18" t="s">
        <v>159</v>
      </c>
      <c r="BM335" s="144" t="s">
        <v>900</v>
      </c>
    </row>
    <row r="336" spans="2:65" s="1" customFormat="1">
      <c r="B336" s="33"/>
      <c r="D336" s="146" t="s">
        <v>148</v>
      </c>
      <c r="F336" s="147" t="s">
        <v>901</v>
      </c>
      <c r="I336" s="148"/>
      <c r="L336" s="33"/>
      <c r="M336" s="149"/>
      <c r="T336" s="54"/>
      <c r="AT336" s="18" t="s">
        <v>148</v>
      </c>
      <c r="AU336" s="18" t="s">
        <v>83</v>
      </c>
    </row>
    <row r="337" spans="2:65" s="11" customFormat="1" ht="22.8" customHeight="1">
      <c r="B337" s="120"/>
      <c r="D337" s="121" t="s">
        <v>73</v>
      </c>
      <c r="E337" s="130" t="s">
        <v>166</v>
      </c>
      <c r="F337" s="130" t="s">
        <v>902</v>
      </c>
      <c r="I337" s="123"/>
      <c r="J337" s="131">
        <f>BK337</f>
        <v>0</v>
      </c>
      <c r="L337" s="120"/>
      <c r="M337" s="125"/>
      <c r="P337" s="126">
        <f>SUM(P338:P370)</f>
        <v>0</v>
      </c>
      <c r="R337" s="126">
        <f>SUM(R338:R370)</f>
        <v>0</v>
      </c>
      <c r="T337" s="127">
        <f>SUM(T338:T370)</f>
        <v>0</v>
      </c>
      <c r="AR337" s="121" t="s">
        <v>81</v>
      </c>
      <c r="AT337" s="128" t="s">
        <v>73</v>
      </c>
      <c r="AU337" s="128" t="s">
        <v>81</v>
      </c>
      <c r="AY337" s="121" t="s">
        <v>139</v>
      </c>
      <c r="BK337" s="129">
        <f>SUM(BK338:BK370)</f>
        <v>0</v>
      </c>
    </row>
    <row r="338" spans="2:65" s="1" customFormat="1" ht="33" customHeight="1">
      <c r="B338" s="132"/>
      <c r="C338" s="133" t="s">
        <v>432</v>
      </c>
      <c r="D338" s="133" t="s">
        <v>142</v>
      </c>
      <c r="E338" s="134" t="s">
        <v>903</v>
      </c>
      <c r="F338" s="135" t="s">
        <v>904</v>
      </c>
      <c r="G338" s="136" t="s">
        <v>604</v>
      </c>
      <c r="H338" s="137">
        <v>14</v>
      </c>
      <c r="I338" s="138"/>
      <c r="J338" s="139">
        <f>ROUND(I338*H338,2)</f>
        <v>0</v>
      </c>
      <c r="K338" s="135" t="s">
        <v>146</v>
      </c>
      <c r="L338" s="33"/>
      <c r="M338" s="140" t="s">
        <v>3</v>
      </c>
      <c r="N338" s="141" t="s">
        <v>45</v>
      </c>
      <c r="P338" s="142">
        <f>O338*H338</f>
        <v>0</v>
      </c>
      <c r="Q338" s="142">
        <v>0</v>
      </c>
      <c r="R338" s="142">
        <f>Q338*H338</f>
        <v>0</v>
      </c>
      <c r="S338" s="142">
        <v>0</v>
      </c>
      <c r="T338" s="143">
        <f>S338*H338</f>
        <v>0</v>
      </c>
      <c r="AR338" s="144" t="s">
        <v>159</v>
      </c>
      <c r="AT338" s="144" t="s">
        <v>142</v>
      </c>
      <c r="AU338" s="144" t="s">
        <v>83</v>
      </c>
      <c r="AY338" s="18" t="s">
        <v>139</v>
      </c>
      <c r="BE338" s="145">
        <f>IF(N338="základní",J338,0)</f>
        <v>0</v>
      </c>
      <c r="BF338" s="145">
        <f>IF(N338="snížená",J338,0)</f>
        <v>0</v>
      </c>
      <c r="BG338" s="145">
        <f>IF(N338="zákl. přenesená",J338,0)</f>
        <v>0</v>
      </c>
      <c r="BH338" s="145">
        <f>IF(N338="sníž. přenesená",J338,0)</f>
        <v>0</v>
      </c>
      <c r="BI338" s="145">
        <f>IF(N338="nulová",J338,0)</f>
        <v>0</v>
      </c>
      <c r="BJ338" s="18" t="s">
        <v>81</v>
      </c>
      <c r="BK338" s="145">
        <f>ROUND(I338*H338,2)</f>
        <v>0</v>
      </c>
      <c r="BL338" s="18" t="s">
        <v>159</v>
      </c>
      <c r="BM338" s="144" t="s">
        <v>905</v>
      </c>
    </row>
    <row r="339" spans="2:65" s="1" customFormat="1">
      <c r="B339" s="33"/>
      <c r="D339" s="146" t="s">
        <v>148</v>
      </c>
      <c r="F339" s="147" t="s">
        <v>906</v>
      </c>
      <c r="I339" s="148"/>
      <c r="L339" s="33"/>
      <c r="M339" s="149"/>
      <c r="T339" s="54"/>
      <c r="AT339" s="18" t="s">
        <v>148</v>
      </c>
      <c r="AU339" s="18" t="s">
        <v>83</v>
      </c>
    </row>
    <row r="340" spans="2:65" s="12" customFormat="1">
      <c r="B340" s="160"/>
      <c r="D340" s="161" t="s">
        <v>154</v>
      </c>
      <c r="E340" s="162" t="s">
        <v>3</v>
      </c>
      <c r="F340" s="163" t="s">
        <v>692</v>
      </c>
      <c r="H340" s="162" t="s">
        <v>3</v>
      </c>
      <c r="I340" s="164"/>
      <c r="L340" s="160"/>
      <c r="M340" s="165"/>
      <c r="T340" s="166"/>
      <c r="AT340" s="162" t="s">
        <v>154</v>
      </c>
      <c r="AU340" s="162" t="s">
        <v>83</v>
      </c>
      <c r="AV340" s="12" t="s">
        <v>81</v>
      </c>
      <c r="AW340" s="12" t="s">
        <v>35</v>
      </c>
      <c r="AX340" s="12" t="s">
        <v>74</v>
      </c>
      <c r="AY340" s="162" t="s">
        <v>139</v>
      </c>
    </row>
    <row r="341" spans="2:65" s="12" customFormat="1">
      <c r="B341" s="160"/>
      <c r="D341" s="161" t="s">
        <v>154</v>
      </c>
      <c r="E341" s="162" t="s">
        <v>3</v>
      </c>
      <c r="F341" s="163" t="s">
        <v>907</v>
      </c>
      <c r="H341" s="162" t="s">
        <v>3</v>
      </c>
      <c r="I341" s="164"/>
      <c r="L341" s="160"/>
      <c r="M341" s="165"/>
      <c r="T341" s="166"/>
      <c r="AT341" s="162" t="s">
        <v>154</v>
      </c>
      <c r="AU341" s="162" t="s">
        <v>83</v>
      </c>
      <c r="AV341" s="12" t="s">
        <v>81</v>
      </c>
      <c r="AW341" s="12" t="s">
        <v>35</v>
      </c>
      <c r="AX341" s="12" t="s">
        <v>74</v>
      </c>
      <c r="AY341" s="162" t="s">
        <v>139</v>
      </c>
    </row>
    <row r="342" spans="2:65" s="12" customFormat="1">
      <c r="B342" s="160"/>
      <c r="D342" s="161" t="s">
        <v>154</v>
      </c>
      <c r="E342" s="162" t="s">
        <v>3</v>
      </c>
      <c r="F342" s="163" t="s">
        <v>648</v>
      </c>
      <c r="H342" s="162" t="s">
        <v>3</v>
      </c>
      <c r="I342" s="164"/>
      <c r="L342" s="160"/>
      <c r="M342" s="165"/>
      <c r="T342" s="166"/>
      <c r="AT342" s="162" t="s">
        <v>154</v>
      </c>
      <c r="AU342" s="162" t="s">
        <v>83</v>
      </c>
      <c r="AV342" s="12" t="s">
        <v>81</v>
      </c>
      <c r="AW342" s="12" t="s">
        <v>35</v>
      </c>
      <c r="AX342" s="12" t="s">
        <v>74</v>
      </c>
      <c r="AY342" s="162" t="s">
        <v>139</v>
      </c>
    </row>
    <row r="343" spans="2:65" s="13" customFormat="1">
      <c r="B343" s="167"/>
      <c r="D343" s="161" t="s">
        <v>154</v>
      </c>
      <c r="E343" s="168" t="s">
        <v>3</v>
      </c>
      <c r="F343" s="169" t="s">
        <v>649</v>
      </c>
      <c r="H343" s="170">
        <v>13</v>
      </c>
      <c r="I343" s="171"/>
      <c r="L343" s="167"/>
      <c r="M343" s="172"/>
      <c r="T343" s="173"/>
      <c r="AT343" s="168" t="s">
        <v>154</v>
      </c>
      <c r="AU343" s="168" t="s">
        <v>83</v>
      </c>
      <c r="AV343" s="13" t="s">
        <v>83</v>
      </c>
      <c r="AW343" s="13" t="s">
        <v>35</v>
      </c>
      <c r="AX343" s="13" t="s">
        <v>74</v>
      </c>
      <c r="AY343" s="168" t="s">
        <v>139</v>
      </c>
    </row>
    <row r="344" spans="2:65" s="13" customFormat="1">
      <c r="B344" s="167"/>
      <c r="D344" s="161" t="s">
        <v>154</v>
      </c>
      <c r="E344" s="168" t="s">
        <v>3</v>
      </c>
      <c r="F344" s="169" t="s">
        <v>650</v>
      </c>
      <c r="H344" s="170">
        <v>1</v>
      </c>
      <c r="I344" s="171"/>
      <c r="L344" s="167"/>
      <c r="M344" s="172"/>
      <c r="T344" s="173"/>
      <c r="AT344" s="168" t="s">
        <v>154</v>
      </c>
      <c r="AU344" s="168" t="s">
        <v>83</v>
      </c>
      <c r="AV344" s="13" t="s">
        <v>83</v>
      </c>
      <c r="AW344" s="13" t="s">
        <v>35</v>
      </c>
      <c r="AX344" s="13" t="s">
        <v>74</v>
      </c>
      <c r="AY344" s="168" t="s">
        <v>139</v>
      </c>
    </row>
    <row r="345" spans="2:65" s="14" customFormat="1">
      <c r="B345" s="184"/>
      <c r="D345" s="161" t="s">
        <v>154</v>
      </c>
      <c r="E345" s="185" t="s">
        <v>3</v>
      </c>
      <c r="F345" s="186" t="s">
        <v>623</v>
      </c>
      <c r="H345" s="187">
        <v>14</v>
      </c>
      <c r="I345" s="188"/>
      <c r="L345" s="184"/>
      <c r="M345" s="189"/>
      <c r="T345" s="190"/>
      <c r="AT345" s="185" t="s">
        <v>154</v>
      </c>
      <c r="AU345" s="185" t="s">
        <v>83</v>
      </c>
      <c r="AV345" s="14" t="s">
        <v>159</v>
      </c>
      <c r="AW345" s="14" t="s">
        <v>35</v>
      </c>
      <c r="AX345" s="14" t="s">
        <v>81</v>
      </c>
      <c r="AY345" s="185" t="s">
        <v>139</v>
      </c>
    </row>
    <row r="346" spans="2:65" s="1" customFormat="1" ht="33" customHeight="1">
      <c r="B346" s="132"/>
      <c r="C346" s="133" t="s">
        <v>514</v>
      </c>
      <c r="D346" s="133" t="s">
        <v>142</v>
      </c>
      <c r="E346" s="134" t="s">
        <v>908</v>
      </c>
      <c r="F346" s="135" t="s">
        <v>904</v>
      </c>
      <c r="G346" s="136" t="s">
        <v>604</v>
      </c>
      <c r="H346" s="137">
        <v>14</v>
      </c>
      <c r="I346" s="138"/>
      <c r="J346" s="139">
        <f>ROUND(I346*H346,2)</f>
        <v>0</v>
      </c>
      <c r="K346" s="135" t="s">
        <v>3</v>
      </c>
      <c r="L346" s="33"/>
      <c r="M346" s="140" t="s">
        <v>3</v>
      </c>
      <c r="N346" s="141" t="s">
        <v>45</v>
      </c>
      <c r="P346" s="142">
        <f>O346*H346</f>
        <v>0</v>
      </c>
      <c r="Q346" s="142">
        <v>0</v>
      </c>
      <c r="R346" s="142">
        <f>Q346*H346</f>
        <v>0</v>
      </c>
      <c r="S346" s="142">
        <v>0</v>
      </c>
      <c r="T346" s="143">
        <f>S346*H346</f>
        <v>0</v>
      </c>
      <c r="AR346" s="144" t="s">
        <v>159</v>
      </c>
      <c r="AT346" s="144" t="s">
        <v>142</v>
      </c>
      <c r="AU346" s="144" t="s">
        <v>83</v>
      </c>
      <c r="AY346" s="18" t="s">
        <v>139</v>
      </c>
      <c r="BE346" s="145">
        <f>IF(N346="základní",J346,0)</f>
        <v>0</v>
      </c>
      <c r="BF346" s="145">
        <f>IF(N346="snížená",J346,0)</f>
        <v>0</v>
      </c>
      <c r="BG346" s="145">
        <f>IF(N346="zákl. přenesená",J346,0)</f>
        <v>0</v>
      </c>
      <c r="BH346" s="145">
        <f>IF(N346="sníž. přenesená",J346,0)</f>
        <v>0</v>
      </c>
      <c r="BI346" s="145">
        <f>IF(N346="nulová",J346,0)</f>
        <v>0</v>
      </c>
      <c r="BJ346" s="18" t="s">
        <v>81</v>
      </c>
      <c r="BK346" s="145">
        <f>ROUND(I346*H346,2)</f>
        <v>0</v>
      </c>
      <c r="BL346" s="18" t="s">
        <v>159</v>
      </c>
      <c r="BM346" s="144" t="s">
        <v>909</v>
      </c>
    </row>
    <row r="347" spans="2:65" s="12" customFormat="1">
      <c r="B347" s="160"/>
      <c r="D347" s="161" t="s">
        <v>154</v>
      </c>
      <c r="E347" s="162" t="s">
        <v>3</v>
      </c>
      <c r="F347" s="163" t="s">
        <v>910</v>
      </c>
      <c r="H347" s="162" t="s">
        <v>3</v>
      </c>
      <c r="I347" s="164"/>
      <c r="L347" s="160"/>
      <c r="M347" s="165"/>
      <c r="T347" s="166"/>
      <c r="AT347" s="162" t="s">
        <v>154</v>
      </c>
      <c r="AU347" s="162" t="s">
        <v>83</v>
      </c>
      <c r="AV347" s="12" t="s">
        <v>81</v>
      </c>
      <c r="AW347" s="12" t="s">
        <v>35</v>
      </c>
      <c r="AX347" s="12" t="s">
        <v>74</v>
      </c>
      <c r="AY347" s="162" t="s">
        <v>139</v>
      </c>
    </row>
    <row r="348" spans="2:65" s="12" customFormat="1">
      <c r="B348" s="160"/>
      <c r="D348" s="161" t="s">
        <v>154</v>
      </c>
      <c r="E348" s="162" t="s">
        <v>3</v>
      </c>
      <c r="F348" s="163" t="s">
        <v>648</v>
      </c>
      <c r="H348" s="162" t="s">
        <v>3</v>
      </c>
      <c r="I348" s="164"/>
      <c r="L348" s="160"/>
      <c r="M348" s="165"/>
      <c r="T348" s="166"/>
      <c r="AT348" s="162" t="s">
        <v>154</v>
      </c>
      <c r="AU348" s="162" t="s">
        <v>83</v>
      </c>
      <c r="AV348" s="12" t="s">
        <v>81</v>
      </c>
      <c r="AW348" s="12" t="s">
        <v>35</v>
      </c>
      <c r="AX348" s="12" t="s">
        <v>74</v>
      </c>
      <c r="AY348" s="162" t="s">
        <v>139</v>
      </c>
    </row>
    <row r="349" spans="2:65" s="13" customFormat="1">
      <c r="B349" s="167"/>
      <c r="D349" s="161" t="s">
        <v>154</v>
      </c>
      <c r="E349" s="168" t="s">
        <v>3</v>
      </c>
      <c r="F349" s="169" t="s">
        <v>649</v>
      </c>
      <c r="H349" s="170">
        <v>13</v>
      </c>
      <c r="I349" s="171"/>
      <c r="L349" s="167"/>
      <c r="M349" s="172"/>
      <c r="T349" s="173"/>
      <c r="AT349" s="168" t="s">
        <v>154</v>
      </c>
      <c r="AU349" s="168" t="s">
        <v>83</v>
      </c>
      <c r="AV349" s="13" t="s">
        <v>83</v>
      </c>
      <c r="AW349" s="13" t="s">
        <v>35</v>
      </c>
      <c r="AX349" s="13" t="s">
        <v>74</v>
      </c>
      <c r="AY349" s="168" t="s">
        <v>139</v>
      </c>
    </row>
    <row r="350" spans="2:65" s="13" customFormat="1">
      <c r="B350" s="167"/>
      <c r="D350" s="161" t="s">
        <v>154</v>
      </c>
      <c r="E350" s="168" t="s">
        <v>3</v>
      </c>
      <c r="F350" s="169" t="s">
        <v>650</v>
      </c>
      <c r="H350" s="170">
        <v>1</v>
      </c>
      <c r="I350" s="171"/>
      <c r="L350" s="167"/>
      <c r="M350" s="172"/>
      <c r="T350" s="173"/>
      <c r="AT350" s="168" t="s">
        <v>154</v>
      </c>
      <c r="AU350" s="168" t="s">
        <v>83</v>
      </c>
      <c r="AV350" s="13" t="s">
        <v>83</v>
      </c>
      <c r="AW350" s="13" t="s">
        <v>35</v>
      </c>
      <c r="AX350" s="13" t="s">
        <v>74</v>
      </c>
      <c r="AY350" s="168" t="s">
        <v>139</v>
      </c>
    </row>
    <row r="351" spans="2:65" s="14" customFormat="1">
      <c r="B351" s="184"/>
      <c r="D351" s="161" t="s">
        <v>154</v>
      </c>
      <c r="E351" s="185" t="s">
        <v>3</v>
      </c>
      <c r="F351" s="186" t="s">
        <v>623</v>
      </c>
      <c r="H351" s="187">
        <v>14</v>
      </c>
      <c r="I351" s="188"/>
      <c r="L351" s="184"/>
      <c r="M351" s="189"/>
      <c r="T351" s="190"/>
      <c r="AT351" s="185" t="s">
        <v>154</v>
      </c>
      <c r="AU351" s="185" t="s">
        <v>83</v>
      </c>
      <c r="AV351" s="14" t="s">
        <v>159</v>
      </c>
      <c r="AW351" s="14" t="s">
        <v>35</v>
      </c>
      <c r="AX351" s="14" t="s">
        <v>81</v>
      </c>
      <c r="AY351" s="185" t="s">
        <v>139</v>
      </c>
    </row>
    <row r="352" spans="2:65" s="1" customFormat="1" ht="24.15" customHeight="1">
      <c r="B352" s="132"/>
      <c r="C352" s="133" t="s">
        <v>436</v>
      </c>
      <c r="D352" s="133" t="s">
        <v>142</v>
      </c>
      <c r="E352" s="134" t="s">
        <v>911</v>
      </c>
      <c r="F352" s="135" t="s">
        <v>912</v>
      </c>
      <c r="G352" s="136" t="s">
        <v>604</v>
      </c>
      <c r="H352" s="137">
        <v>21.125</v>
      </c>
      <c r="I352" s="138"/>
      <c r="J352" s="139">
        <f>ROUND(I352*H352,2)</f>
        <v>0</v>
      </c>
      <c r="K352" s="135" t="s">
        <v>146</v>
      </c>
      <c r="L352" s="33"/>
      <c r="M352" s="140" t="s">
        <v>3</v>
      </c>
      <c r="N352" s="141" t="s">
        <v>45</v>
      </c>
      <c r="P352" s="142">
        <f>O352*H352</f>
        <v>0</v>
      </c>
      <c r="Q352" s="142">
        <v>0</v>
      </c>
      <c r="R352" s="142">
        <f>Q352*H352</f>
        <v>0</v>
      </c>
      <c r="S352" s="142">
        <v>0</v>
      </c>
      <c r="T352" s="143">
        <f>S352*H352</f>
        <v>0</v>
      </c>
      <c r="AR352" s="144" t="s">
        <v>159</v>
      </c>
      <c r="AT352" s="144" t="s">
        <v>142</v>
      </c>
      <c r="AU352" s="144" t="s">
        <v>83</v>
      </c>
      <c r="AY352" s="18" t="s">
        <v>139</v>
      </c>
      <c r="BE352" s="145">
        <f>IF(N352="základní",J352,0)</f>
        <v>0</v>
      </c>
      <c r="BF352" s="145">
        <f>IF(N352="snížená",J352,0)</f>
        <v>0</v>
      </c>
      <c r="BG352" s="145">
        <f>IF(N352="zákl. přenesená",J352,0)</f>
        <v>0</v>
      </c>
      <c r="BH352" s="145">
        <f>IF(N352="sníž. přenesená",J352,0)</f>
        <v>0</v>
      </c>
      <c r="BI352" s="145">
        <f>IF(N352="nulová",J352,0)</f>
        <v>0</v>
      </c>
      <c r="BJ352" s="18" t="s">
        <v>81</v>
      </c>
      <c r="BK352" s="145">
        <f>ROUND(I352*H352,2)</f>
        <v>0</v>
      </c>
      <c r="BL352" s="18" t="s">
        <v>159</v>
      </c>
      <c r="BM352" s="144" t="s">
        <v>913</v>
      </c>
    </row>
    <row r="353" spans="2:65" s="1" customFormat="1">
      <c r="B353" s="33"/>
      <c r="D353" s="146" t="s">
        <v>148</v>
      </c>
      <c r="F353" s="147" t="s">
        <v>914</v>
      </c>
      <c r="I353" s="148"/>
      <c r="L353" s="33"/>
      <c r="M353" s="149"/>
      <c r="T353" s="54"/>
      <c r="AT353" s="18" t="s">
        <v>148</v>
      </c>
      <c r="AU353" s="18" t="s">
        <v>83</v>
      </c>
    </row>
    <row r="354" spans="2:65" s="1" customFormat="1" ht="24.15" customHeight="1">
      <c r="B354" s="132"/>
      <c r="C354" s="133" t="s">
        <v>522</v>
      </c>
      <c r="D354" s="133" t="s">
        <v>142</v>
      </c>
      <c r="E354" s="134" t="s">
        <v>915</v>
      </c>
      <c r="F354" s="135" t="s">
        <v>916</v>
      </c>
      <c r="G354" s="136" t="s">
        <v>604</v>
      </c>
      <c r="H354" s="137">
        <v>28.5</v>
      </c>
      <c r="I354" s="138"/>
      <c r="J354" s="139">
        <f>ROUND(I354*H354,2)</f>
        <v>0</v>
      </c>
      <c r="K354" s="135" t="s">
        <v>146</v>
      </c>
      <c r="L354" s="33"/>
      <c r="M354" s="140" t="s">
        <v>3</v>
      </c>
      <c r="N354" s="141" t="s">
        <v>45</v>
      </c>
      <c r="P354" s="142">
        <f>O354*H354</f>
        <v>0</v>
      </c>
      <c r="Q354" s="142">
        <v>0</v>
      </c>
      <c r="R354" s="142">
        <f>Q354*H354</f>
        <v>0</v>
      </c>
      <c r="S354" s="142">
        <v>0</v>
      </c>
      <c r="T354" s="143">
        <f>S354*H354</f>
        <v>0</v>
      </c>
      <c r="AR354" s="144" t="s">
        <v>159</v>
      </c>
      <c r="AT354" s="144" t="s">
        <v>142</v>
      </c>
      <c r="AU354" s="144" t="s">
        <v>83</v>
      </c>
      <c r="AY354" s="18" t="s">
        <v>139</v>
      </c>
      <c r="BE354" s="145">
        <f>IF(N354="základní",J354,0)</f>
        <v>0</v>
      </c>
      <c r="BF354" s="145">
        <f>IF(N354="snížená",J354,0)</f>
        <v>0</v>
      </c>
      <c r="BG354" s="145">
        <f>IF(N354="zákl. přenesená",J354,0)</f>
        <v>0</v>
      </c>
      <c r="BH354" s="145">
        <f>IF(N354="sníž. přenesená",J354,0)</f>
        <v>0</v>
      </c>
      <c r="BI354" s="145">
        <f>IF(N354="nulová",J354,0)</f>
        <v>0</v>
      </c>
      <c r="BJ354" s="18" t="s">
        <v>81</v>
      </c>
      <c r="BK354" s="145">
        <f>ROUND(I354*H354,2)</f>
        <v>0</v>
      </c>
      <c r="BL354" s="18" t="s">
        <v>159</v>
      </c>
      <c r="BM354" s="144" t="s">
        <v>917</v>
      </c>
    </row>
    <row r="355" spans="2:65" s="1" customFormat="1">
      <c r="B355" s="33"/>
      <c r="D355" s="146" t="s">
        <v>148</v>
      </c>
      <c r="F355" s="147" t="s">
        <v>918</v>
      </c>
      <c r="I355" s="148"/>
      <c r="L355" s="33"/>
      <c r="M355" s="149"/>
      <c r="T355" s="54"/>
      <c r="AT355" s="18" t="s">
        <v>148</v>
      </c>
      <c r="AU355" s="18" t="s">
        <v>83</v>
      </c>
    </row>
    <row r="356" spans="2:65" s="1" customFormat="1" ht="49.05" customHeight="1">
      <c r="B356" s="132"/>
      <c r="C356" s="133" t="s">
        <v>440</v>
      </c>
      <c r="D356" s="133" t="s">
        <v>142</v>
      </c>
      <c r="E356" s="134" t="s">
        <v>919</v>
      </c>
      <c r="F356" s="135" t="s">
        <v>920</v>
      </c>
      <c r="G356" s="136" t="s">
        <v>604</v>
      </c>
      <c r="H356" s="137">
        <v>28.5</v>
      </c>
      <c r="I356" s="138"/>
      <c r="J356" s="139">
        <f>ROUND(I356*H356,2)</f>
        <v>0</v>
      </c>
      <c r="K356" s="135" t="s">
        <v>146</v>
      </c>
      <c r="L356" s="33"/>
      <c r="M356" s="140" t="s">
        <v>3</v>
      </c>
      <c r="N356" s="141" t="s">
        <v>45</v>
      </c>
      <c r="P356" s="142">
        <f>O356*H356</f>
        <v>0</v>
      </c>
      <c r="Q356" s="142">
        <v>0</v>
      </c>
      <c r="R356" s="142">
        <f>Q356*H356</f>
        <v>0</v>
      </c>
      <c r="S356" s="142">
        <v>0</v>
      </c>
      <c r="T356" s="143">
        <f>S356*H356</f>
        <v>0</v>
      </c>
      <c r="AR356" s="144" t="s">
        <v>159</v>
      </c>
      <c r="AT356" s="144" t="s">
        <v>142</v>
      </c>
      <c r="AU356" s="144" t="s">
        <v>83</v>
      </c>
      <c r="AY356" s="18" t="s">
        <v>139</v>
      </c>
      <c r="BE356" s="145">
        <f>IF(N356="základní",J356,0)</f>
        <v>0</v>
      </c>
      <c r="BF356" s="145">
        <f>IF(N356="snížená",J356,0)</f>
        <v>0</v>
      </c>
      <c r="BG356" s="145">
        <f>IF(N356="zákl. přenesená",J356,0)</f>
        <v>0</v>
      </c>
      <c r="BH356" s="145">
        <f>IF(N356="sníž. přenesená",J356,0)</f>
        <v>0</v>
      </c>
      <c r="BI356" s="145">
        <f>IF(N356="nulová",J356,0)</f>
        <v>0</v>
      </c>
      <c r="BJ356" s="18" t="s">
        <v>81</v>
      </c>
      <c r="BK356" s="145">
        <f>ROUND(I356*H356,2)</f>
        <v>0</v>
      </c>
      <c r="BL356" s="18" t="s">
        <v>159</v>
      </c>
      <c r="BM356" s="144" t="s">
        <v>921</v>
      </c>
    </row>
    <row r="357" spans="2:65" s="1" customFormat="1">
      <c r="B357" s="33"/>
      <c r="D357" s="146" t="s">
        <v>148</v>
      </c>
      <c r="F357" s="147" t="s">
        <v>922</v>
      </c>
      <c r="I357" s="148"/>
      <c r="L357" s="33"/>
      <c r="M357" s="149"/>
      <c r="T357" s="54"/>
      <c r="AT357" s="18" t="s">
        <v>148</v>
      </c>
      <c r="AU357" s="18" t="s">
        <v>83</v>
      </c>
    </row>
    <row r="358" spans="2:65" s="12" customFormat="1">
      <c r="B358" s="160"/>
      <c r="D358" s="161" t="s">
        <v>154</v>
      </c>
      <c r="E358" s="162" t="s">
        <v>3</v>
      </c>
      <c r="F358" s="163" t="s">
        <v>692</v>
      </c>
      <c r="H358" s="162" t="s">
        <v>3</v>
      </c>
      <c r="I358" s="164"/>
      <c r="L358" s="160"/>
      <c r="M358" s="165"/>
      <c r="T358" s="166"/>
      <c r="AT358" s="162" t="s">
        <v>154</v>
      </c>
      <c r="AU358" s="162" t="s">
        <v>83</v>
      </c>
      <c r="AV358" s="12" t="s">
        <v>81</v>
      </c>
      <c r="AW358" s="12" t="s">
        <v>35</v>
      </c>
      <c r="AX358" s="12" t="s">
        <v>74</v>
      </c>
      <c r="AY358" s="162" t="s">
        <v>139</v>
      </c>
    </row>
    <row r="359" spans="2:65" s="12" customFormat="1">
      <c r="B359" s="160"/>
      <c r="D359" s="161" t="s">
        <v>154</v>
      </c>
      <c r="E359" s="162" t="s">
        <v>3</v>
      </c>
      <c r="F359" s="163" t="s">
        <v>837</v>
      </c>
      <c r="H359" s="162" t="s">
        <v>3</v>
      </c>
      <c r="I359" s="164"/>
      <c r="L359" s="160"/>
      <c r="M359" s="165"/>
      <c r="T359" s="166"/>
      <c r="AT359" s="162" t="s">
        <v>154</v>
      </c>
      <c r="AU359" s="162" t="s">
        <v>83</v>
      </c>
      <c r="AV359" s="12" t="s">
        <v>81</v>
      </c>
      <c r="AW359" s="12" t="s">
        <v>35</v>
      </c>
      <c r="AX359" s="12" t="s">
        <v>74</v>
      </c>
      <c r="AY359" s="162" t="s">
        <v>139</v>
      </c>
    </row>
    <row r="360" spans="2:65" s="12" customFormat="1">
      <c r="B360" s="160"/>
      <c r="D360" s="161" t="s">
        <v>154</v>
      </c>
      <c r="E360" s="162" t="s">
        <v>3</v>
      </c>
      <c r="F360" s="163" t="s">
        <v>659</v>
      </c>
      <c r="H360" s="162" t="s">
        <v>3</v>
      </c>
      <c r="I360" s="164"/>
      <c r="L360" s="160"/>
      <c r="M360" s="165"/>
      <c r="T360" s="166"/>
      <c r="AT360" s="162" t="s">
        <v>154</v>
      </c>
      <c r="AU360" s="162" t="s">
        <v>83</v>
      </c>
      <c r="AV360" s="12" t="s">
        <v>81</v>
      </c>
      <c r="AW360" s="12" t="s">
        <v>35</v>
      </c>
      <c r="AX360" s="12" t="s">
        <v>74</v>
      </c>
      <c r="AY360" s="162" t="s">
        <v>139</v>
      </c>
    </row>
    <row r="361" spans="2:65" s="13" customFormat="1">
      <c r="B361" s="167"/>
      <c r="D361" s="161" t="s">
        <v>154</v>
      </c>
      <c r="E361" s="168" t="s">
        <v>3</v>
      </c>
      <c r="F361" s="169" t="s">
        <v>660</v>
      </c>
      <c r="H361" s="170">
        <v>27</v>
      </c>
      <c r="I361" s="171"/>
      <c r="L361" s="167"/>
      <c r="M361" s="172"/>
      <c r="T361" s="173"/>
      <c r="AT361" s="168" t="s">
        <v>154</v>
      </c>
      <c r="AU361" s="168" t="s">
        <v>83</v>
      </c>
      <c r="AV361" s="13" t="s">
        <v>83</v>
      </c>
      <c r="AW361" s="13" t="s">
        <v>35</v>
      </c>
      <c r="AX361" s="13" t="s">
        <v>74</v>
      </c>
      <c r="AY361" s="168" t="s">
        <v>139</v>
      </c>
    </row>
    <row r="362" spans="2:65" s="13" customFormat="1">
      <c r="B362" s="167"/>
      <c r="D362" s="161" t="s">
        <v>154</v>
      </c>
      <c r="E362" s="168" t="s">
        <v>3</v>
      </c>
      <c r="F362" s="169" t="s">
        <v>661</v>
      </c>
      <c r="H362" s="170">
        <v>1.5</v>
      </c>
      <c r="I362" s="171"/>
      <c r="L362" s="167"/>
      <c r="M362" s="172"/>
      <c r="T362" s="173"/>
      <c r="AT362" s="168" t="s">
        <v>154</v>
      </c>
      <c r="AU362" s="168" t="s">
        <v>83</v>
      </c>
      <c r="AV362" s="13" t="s">
        <v>83</v>
      </c>
      <c r="AW362" s="13" t="s">
        <v>35</v>
      </c>
      <c r="AX362" s="13" t="s">
        <v>74</v>
      </c>
      <c r="AY362" s="168" t="s">
        <v>139</v>
      </c>
    </row>
    <row r="363" spans="2:65" s="14" customFormat="1">
      <c r="B363" s="184"/>
      <c r="D363" s="161" t="s">
        <v>154</v>
      </c>
      <c r="E363" s="185" t="s">
        <v>3</v>
      </c>
      <c r="F363" s="186" t="s">
        <v>623</v>
      </c>
      <c r="H363" s="187">
        <v>28.5</v>
      </c>
      <c r="I363" s="188"/>
      <c r="L363" s="184"/>
      <c r="M363" s="189"/>
      <c r="T363" s="190"/>
      <c r="AT363" s="185" t="s">
        <v>154</v>
      </c>
      <c r="AU363" s="185" t="s">
        <v>83</v>
      </c>
      <c r="AV363" s="14" t="s">
        <v>159</v>
      </c>
      <c r="AW363" s="14" t="s">
        <v>35</v>
      </c>
      <c r="AX363" s="14" t="s">
        <v>81</v>
      </c>
      <c r="AY363" s="185" t="s">
        <v>139</v>
      </c>
    </row>
    <row r="364" spans="2:65" s="1" customFormat="1" ht="44.25" customHeight="1">
      <c r="B364" s="132"/>
      <c r="C364" s="133" t="s">
        <v>531</v>
      </c>
      <c r="D364" s="133" t="s">
        <v>142</v>
      </c>
      <c r="E364" s="134" t="s">
        <v>923</v>
      </c>
      <c r="F364" s="135" t="s">
        <v>924</v>
      </c>
      <c r="G364" s="136" t="s">
        <v>604</v>
      </c>
      <c r="H364" s="137">
        <v>21.125</v>
      </c>
      <c r="I364" s="138"/>
      <c r="J364" s="139">
        <f>ROUND(I364*H364,2)</f>
        <v>0</v>
      </c>
      <c r="K364" s="135" t="s">
        <v>146</v>
      </c>
      <c r="L364" s="33"/>
      <c r="M364" s="140" t="s">
        <v>3</v>
      </c>
      <c r="N364" s="141" t="s">
        <v>45</v>
      </c>
      <c r="P364" s="142">
        <f>O364*H364</f>
        <v>0</v>
      </c>
      <c r="Q364" s="142">
        <v>0</v>
      </c>
      <c r="R364" s="142">
        <f>Q364*H364</f>
        <v>0</v>
      </c>
      <c r="S364" s="142">
        <v>0</v>
      </c>
      <c r="T364" s="143">
        <f>S364*H364</f>
        <v>0</v>
      </c>
      <c r="AR364" s="144" t="s">
        <v>159</v>
      </c>
      <c r="AT364" s="144" t="s">
        <v>142</v>
      </c>
      <c r="AU364" s="144" t="s">
        <v>83</v>
      </c>
      <c r="AY364" s="18" t="s">
        <v>139</v>
      </c>
      <c r="BE364" s="145">
        <f>IF(N364="základní",J364,0)</f>
        <v>0</v>
      </c>
      <c r="BF364" s="145">
        <f>IF(N364="snížená",J364,0)</f>
        <v>0</v>
      </c>
      <c r="BG364" s="145">
        <f>IF(N364="zákl. přenesená",J364,0)</f>
        <v>0</v>
      </c>
      <c r="BH364" s="145">
        <f>IF(N364="sníž. přenesená",J364,0)</f>
        <v>0</v>
      </c>
      <c r="BI364" s="145">
        <f>IF(N364="nulová",J364,0)</f>
        <v>0</v>
      </c>
      <c r="BJ364" s="18" t="s">
        <v>81</v>
      </c>
      <c r="BK364" s="145">
        <f>ROUND(I364*H364,2)</f>
        <v>0</v>
      </c>
      <c r="BL364" s="18" t="s">
        <v>159</v>
      </c>
      <c r="BM364" s="144" t="s">
        <v>925</v>
      </c>
    </row>
    <row r="365" spans="2:65" s="1" customFormat="1">
      <c r="B365" s="33"/>
      <c r="D365" s="146" t="s">
        <v>148</v>
      </c>
      <c r="F365" s="147" t="s">
        <v>926</v>
      </c>
      <c r="I365" s="148"/>
      <c r="L365" s="33"/>
      <c r="M365" s="149"/>
      <c r="T365" s="54"/>
      <c r="AT365" s="18" t="s">
        <v>148</v>
      </c>
      <c r="AU365" s="18" t="s">
        <v>83</v>
      </c>
    </row>
    <row r="366" spans="2:65" s="12" customFormat="1">
      <c r="B366" s="160"/>
      <c r="D366" s="161" t="s">
        <v>154</v>
      </c>
      <c r="E366" s="162" t="s">
        <v>3</v>
      </c>
      <c r="F366" s="163" t="s">
        <v>648</v>
      </c>
      <c r="H366" s="162" t="s">
        <v>3</v>
      </c>
      <c r="I366" s="164"/>
      <c r="L366" s="160"/>
      <c r="M366" s="165"/>
      <c r="T366" s="166"/>
      <c r="AT366" s="162" t="s">
        <v>154</v>
      </c>
      <c r="AU366" s="162" t="s">
        <v>83</v>
      </c>
      <c r="AV366" s="12" t="s">
        <v>81</v>
      </c>
      <c r="AW366" s="12" t="s">
        <v>35</v>
      </c>
      <c r="AX366" s="12" t="s">
        <v>74</v>
      </c>
      <c r="AY366" s="162" t="s">
        <v>139</v>
      </c>
    </row>
    <row r="367" spans="2:65" s="12" customFormat="1">
      <c r="B367" s="160"/>
      <c r="D367" s="161" t="s">
        <v>154</v>
      </c>
      <c r="E367" s="162" t="s">
        <v>3</v>
      </c>
      <c r="F367" s="163" t="s">
        <v>655</v>
      </c>
      <c r="H367" s="162" t="s">
        <v>3</v>
      </c>
      <c r="I367" s="164"/>
      <c r="L367" s="160"/>
      <c r="M367" s="165"/>
      <c r="T367" s="166"/>
      <c r="AT367" s="162" t="s">
        <v>154</v>
      </c>
      <c r="AU367" s="162" t="s">
        <v>83</v>
      </c>
      <c r="AV367" s="12" t="s">
        <v>81</v>
      </c>
      <c r="AW367" s="12" t="s">
        <v>35</v>
      </c>
      <c r="AX367" s="12" t="s">
        <v>74</v>
      </c>
      <c r="AY367" s="162" t="s">
        <v>139</v>
      </c>
    </row>
    <row r="368" spans="2:65" s="13" customFormat="1">
      <c r="B368" s="167"/>
      <c r="D368" s="161" t="s">
        <v>154</v>
      </c>
      <c r="E368" s="168" t="s">
        <v>3</v>
      </c>
      <c r="F368" s="169" t="s">
        <v>656</v>
      </c>
      <c r="H368" s="170">
        <v>19.875</v>
      </c>
      <c r="I368" s="171"/>
      <c r="L368" s="167"/>
      <c r="M368" s="172"/>
      <c r="T368" s="173"/>
      <c r="AT368" s="168" t="s">
        <v>154</v>
      </c>
      <c r="AU368" s="168" t="s">
        <v>83</v>
      </c>
      <c r="AV368" s="13" t="s">
        <v>83</v>
      </c>
      <c r="AW368" s="13" t="s">
        <v>35</v>
      </c>
      <c r="AX368" s="13" t="s">
        <v>74</v>
      </c>
      <c r="AY368" s="168" t="s">
        <v>139</v>
      </c>
    </row>
    <row r="369" spans="2:65" s="13" customFormat="1">
      <c r="B369" s="167"/>
      <c r="D369" s="161" t="s">
        <v>154</v>
      </c>
      <c r="E369" s="168" t="s">
        <v>3</v>
      </c>
      <c r="F369" s="169" t="s">
        <v>657</v>
      </c>
      <c r="H369" s="170">
        <v>1.25</v>
      </c>
      <c r="I369" s="171"/>
      <c r="L369" s="167"/>
      <c r="M369" s="172"/>
      <c r="T369" s="173"/>
      <c r="AT369" s="168" t="s">
        <v>154</v>
      </c>
      <c r="AU369" s="168" t="s">
        <v>83</v>
      </c>
      <c r="AV369" s="13" t="s">
        <v>83</v>
      </c>
      <c r="AW369" s="13" t="s">
        <v>35</v>
      </c>
      <c r="AX369" s="13" t="s">
        <v>74</v>
      </c>
      <c r="AY369" s="168" t="s">
        <v>139</v>
      </c>
    </row>
    <row r="370" spans="2:65" s="14" customFormat="1">
      <c r="B370" s="184"/>
      <c r="D370" s="161" t="s">
        <v>154</v>
      </c>
      <c r="E370" s="185" t="s">
        <v>3</v>
      </c>
      <c r="F370" s="186" t="s">
        <v>623</v>
      </c>
      <c r="H370" s="187">
        <v>21.125</v>
      </c>
      <c r="I370" s="188"/>
      <c r="L370" s="184"/>
      <c r="M370" s="189"/>
      <c r="T370" s="190"/>
      <c r="AT370" s="185" t="s">
        <v>154</v>
      </c>
      <c r="AU370" s="185" t="s">
        <v>83</v>
      </c>
      <c r="AV370" s="14" t="s">
        <v>159</v>
      </c>
      <c r="AW370" s="14" t="s">
        <v>35</v>
      </c>
      <c r="AX370" s="14" t="s">
        <v>81</v>
      </c>
      <c r="AY370" s="185" t="s">
        <v>139</v>
      </c>
    </row>
    <row r="371" spans="2:65" s="11" customFormat="1" ht="22.8" customHeight="1">
      <c r="B371" s="120"/>
      <c r="D371" s="121" t="s">
        <v>73</v>
      </c>
      <c r="E371" s="130" t="s">
        <v>140</v>
      </c>
      <c r="F371" s="130" t="s">
        <v>141</v>
      </c>
      <c r="I371" s="123"/>
      <c r="J371" s="131">
        <f>BK371</f>
        <v>0</v>
      </c>
      <c r="L371" s="120"/>
      <c r="M371" s="125"/>
      <c r="P371" s="126">
        <f>SUM(P372:P448)</f>
        <v>0</v>
      </c>
      <c r="R371" s="126">
        <f>SUM(R372:R448)</f>
        <v>0.66413295999999988</v>
      </c>
      <c r="T371" s="127">
        <f>SUM(T372:T448)</f>
        <v>3.7499999999999999E-3</v>
      </c>
      <c r="AR371" s="121" t="s">
        <v>81</v>
      </c>
      <c r="AT371" s="128" t="s">
        <v>73</v>
      </c>
      <c r="AU371" s="128" t="s">
        <v>81</v>
      </c>
      <c r="AY371" s="121" t="s">
        <v>139</v>
      </c>
      <c r="BK371" s="129">
        <f>SUM(BK372:BK448)</f>
        <v>0</v>
      </c>
    </row>
    <row r="372" spans="2:65" s="1" customFormat="1" ht="44.25" customHeight="1">
      <c r="B372" s="132"/>
      <c r="C372" s="133" t="s">
        <v>443</v>
      </c>
      <c r="D372" s="133" t="s">
        <v>142</v>
      </c>
      <c r="E372" s="134" t="s">
        <v>157</v>
      </c>
      <c r="F372" s="135" t="s">
        <v>158</v>
      </c>
      <c r="G372" s="136" t="s">
        <v>145</v>
      </c>
      <c r="H372" s="137">
        <v>1</v>
      </c>
      <c r="I372" s="138"/>
      <c r="J372" s="139">
        <f>ROUND(I372*H372,2)</f>
        <v>0</v>
      </c>
      <c r="K372" s="135" t="s">
        <v>146</v>
      </c>
      <c r="L372" s="33"/>
      <c r="M372" s="140" t="s">
        <v>3</v>
      </c>
      <c r="N372" s="141" t="s">
        <v>45</v>
      </c>
      <c r="P372" s="142">
        <f>O372*H372</f>
        <v>0</v>
      </c>
      <c r="Q372" s="142">
        <v>1.7099999999999999E-3</v>
      </c>
      <c r="R372" s="142">
        <f>Q372*H372</f>
        <v>1.7099999999999999E-3</v>
      </c>
      <c r="S372" s="142">
        <v>0</v>
      </c>
      <c r="T372" s="143">
        <f>S372*H372</f>
        <v>0</v>
      </c>
      <c r="AR372" s="144" t="s">
        <v>159</v>
      </c>
      <c r="AT372" s="144" t="s">
        <v>142</v>
      </c>
      <c r="AU372" s="144" t="s">
        <v>83</v>
      </c>
      <c r="AY372" s="18" t="s">
        <v>139</v>
      </c>
      <c r="BE372" s="145">
        <f>IF(N372="základní",J372,0)</f>
        <v>0</v>
      </c>
      <c r="BF372" s="145">
        <f>IF(N372="snížená",J372,0)</f>
        <v>0</v>
      </c>
      <c r="BG372" s="145">
        <f>IF(N372="zákl. přenesená",J372,0)</f>
        <v>0</v>
      </c>
      <c r="BH372" s="145">
        <f>IF(N372="sníž. přenesená",J372,0)</f>
        <v>0</v>
      </c>
      <c r="BI372" s="145">
        <f>IF(N372="nulová",J372,0)</f>
        <v>0</v>
      </c>
      <c r="BJ372" s="18" t="s">
        <v>81</v>
      </c>
      <c r="BK372" s="145">
        <f>ROUND(I372*H372,2)</f>
        <v>0</v>
      </c>
      <c r="BL372" s="18" t="s">
        <v>159</v>
      </c>
      <c r="BM372" s="144" t="s">
        <v>927</v>
      </c>
    </row>
    <row r="373" spans="2:65" s="1" customFormat="1">
      <c r="B373" s="33"/>
      <c r="D373" s="146" t="s">
        <v>148</v>
      </c>
      <c r="F373" s="147" t="s">
        <v>161</v>
      </c>
      <c r="I373" s="148"/>
      <c r="L373" s="33"/>
      <c r="M373" s="149"/>
      <c r="T373" s="54"/>
      <c r="AT373" s="18" t="s">
        <v>148</v>
      </c>
      <c r="AU373" s="18" t="s">
        <v>83</v>
      </c>
    </row>
    <row r="374" spans="2:65" s="1" customFormat="1" ht="24.15" customHeight="1">
      <c r="B374" s="132"/>
      <c r="C374" s="150" t="s">
        <v>540</v>
      </c>
      <c r="D374" s="150" t="s">
        <v>150</v>
      </c>
      <c r="E374" s="151" t="s">
        <v>928</v>
      </c>
      <c r="F374" s="152" t="s">
        <v>929</v>
      </c>
      <c r="G374" s="153" t="s">
        <v>145</v>
      </c>
      <c r="H374" s="154">
        <v>1</v>
      </c>
      <c r="I374" s="155"/>
      <c r="J374" s="156">
        <f>ROUND(I374*H374,2)</f>
        <v>0</v>
      </c>
      <c r="K374" s="152" t="s">
        <v>146</v>
      </c>
      <c r="L374" s="157"/>
      <c r="M374" s="158" t="s">
        <v>3</v>
      </c>
      <c r="N374" s="159" t="s">
        <v>45</v>
      </c>
      <c r="P374" s="142">
        <f>O374*H374</f>
        <v>0</v>
      </c>
      <c r="Q374" s="142">
        <v>1.49E-2</v>
      </c>
      <c r="R374" s="142">
        <f>Q374*H374</f>
        <v>1.49E-2</v>
      </c>
      <c r="S374" s="142">
        <v>0</v>
      </c>
      <c r="T374" s="143">
        <f>S374*H374</f>
        <v>0</v>
      </c>
      <c r="AR374" s="144" t="s">
        <v>140</v>
      </c>
      <c r="AT374" s="144" t="s">
        <v>150</v>
      </c>
      <c r="AU374" s="144" t="s">
        <v>83</v>
      </c>
      <c r="AY374" s="18" t="s">
        <v>139</v>
      </c>
      <c r="BE374" s="145">
        <f>IF(N374="základní",J374,0)</f>
        <v>0</v>
      </c>
      <c r="BF374" s="145">
        <f>IF(N374="snížená",J374,0)</f>
        <v>0</v>
      </c>
      <c r="BG374" s="145">
        <f>IF(N374="zákl. přenesená",J374,0)</f>
        <v>0</v>
      </c>
      <c r="BH374" s="145">
        <f>IF(N374="sníž. přenesená",J374,0)</f>
        <v>0</v>
      </c>
      <c r="BI374" s="145">
        <f>IF(N374="nulová",J374,0)</f>
        <v>0</v>
      </c>
      <c r="BJ374" s="18" t="s">
        <v>81</v>
      </c>
      <c r="BK374" s="145">
        <f>ROUND(I374*H374,2)</f>
        <v>0</v>
      </c>
      <c r="BL374" s="18" t="s">
        <v>159</v>
      </c>
      <c r="BM374" s="144" t="s">
        <v>930</v>
      </c>
    </row>
    <row r="375" spans="2:65" s="1" customFormat="1" ht="37.799999999999997" customHeight="1">
      <c r="B375" s="132"/>
      <c r="C375" s="133" t="s">
        <v>447</v>
      </c>
      <c r="D375" s="133" t="s">
        <v>142</v>
      </c>
      <c r="E375" s="134" t="s">
        <v>614</v>
      </c>
      <c r="F375" s="135" t="s">
        <v>615</v>
      </c>
      <c r="G375" s="136" t="s">
        <v>169</v>
      </c>
      <c r="H375" s="137">
        <v>35.6</v>
      </c>
      <c r="I375" s="138"/>
      <c r="J375" s="139">
        <f>ROUND(I375*H375,2)</f>
        <v>0</v>
      </c>
      <c r="K375" s="135" t="s">
        <v>146</v>
      </c>
      <c r="L375" s="33"/>
      <c r="M375" s="140" t="s">
        <v>3</v>
      </c>
      <c r="N375" s="141" t="s">
        <v>45</v>
      </c>
      <c r="P375" s="142">
        <f>O375*H375</f>
        <v>0</v>
      </c>
      <c r="Q375" s="142">
        <v>0</v>
      </c>
      <c r="R375" s="142">
        <f>Q375*H375</f>
        <v>0</v>
      </c>
      <c r="S375" s="142">
        <v>0</v>
      </c>
      <c r="T375" s="143">
        <f>S375*H375</f>
        <v>0</v>
      </c>
      <c r="AR375" s="144" t="s">
        <v>159</v>
      </c>
      <c r="AT375" s="144" t="s">
        <v>142</v>
      </c>
      <c r="AU375" s="144" t="s">
        <v>83</v>
      </c>
      <c r="AY375" s="18" t="s">
        <v>139</v>
      </c>
      <c r="BE375" s="145">
        <f>IF(N375="základní",J375,0)</f>
        <v>0</v>
      </c>
      <c r="BF375" s="145">
        <f>IF(N375="snížená",J375,0)</f>
        <v>0</v>
      </c>
      <c r="BG375" s="145">
        <f>IF(N375="zákl. přenesená",J375,0)</f>
        <v>0</v>
      </c>
      <c r="BH375" s="145">
        <f>IF(N375="sníž. přenesená",J375,0)</f>
        <v>0</v>
      </c>
      <c r="BI375" s="145">
        <f>IF(N375="nulová",J375,0)</f>
        <v>0</v>
      </c>
      <c r="BJ375" s="18" t="s">
        <v>81</v>
      </c>
      <c r="BK375" s="145">
        <f>ROUND(I375*H375,2)</f>
        <v>0</v>
      </c>
      <c r="BL375" s="18" t="s">
        <v>159</v>
      </c>
      <c r="BM375" s="144" t="s">
        <v>931</v>
      </c>
    </row>
    <row r="376" spans="2:65" s="1" customFormat="1">
      <c r="B376" s="33"/>
      <c r="D376" s="146" t="s">
        <v>148</v>
      </c>
      <c r="F376" s="147" t="s">
        <v>616</v>
      </c>
      <c r="I376" s="148"/>
      <c r="L376" s="33"/>
      <c r="M376" s="149"/>
      <c r="T376" s="54"/>
      <c r="AT376" s="18" t="s">
        <v>148</v>
      </c>
      <c r="AU376" s="18" t="s">
        <v>83</v>
      </c>
    </row>
    <row r="377" spans="2:65" s="12" customFormat="1">
      <c r="B377" s="160"/>
      <c r="D377" s="161" t="s">
        <v>154</v>
      </c>
      <c r="E377" s="162" t="s">
        <v>3</v>
      </c>
      <c r="F377" s="163" t="s">
        <v>692</v>
      </c>
      <c r="H377" s="162" t="s">
        <v>3</v>
      </c>
      <c r="I377" s="164"/>
      <c r="L377" s="160"/>
      <c r="M377" s="165"/>
      <c r="T377" s="166"/>
      <c r="AT377" s="162" t="s">
        <v>154</v>
      </c>
      <c r="AU377" s="162" t="s">
        <v>83</v>
      </c>
      <c r="AV377" s="12" t="s">
        <v>81</v>
      </c>
      <c r="AW377" s="12" t="s">
        <v>35</v>
      </c>
      <c r="AX377" s="12" t="s">
        <v>74</v>
      </c>
      <c r="AY377" s="162" t="s">
        <v>139</v>
      </c>
    </row>
    <row r="378" spans="2:65" s="12" customFormat="1">
      <c r="B378" s="160"/>
      <c r="D378" s="161" t="s">
        <v>154</v>
      </c>
      <c r="E378" s="162" t="s">
        <v>3</v>
      </c>
      <c r="F378" s="163" t="s">
        <v>932</v>
      </c>
      <c r="H378" s="162" t="s">
        <v>3</v>
      </c>
      <c r="I378" s="164"/>
      <c r="L378" s="160"/>
      <c r="M378" s="165"/>
      <c r="T378" s="166"/>
      <c r="AT378" s="162" t="s">
        <v>154</v>
      </c>
      <c r="AU378" s="162" t="s">
        <v>83</v>
      </c>
      <c r="AV378" s="12" t="s">
        <v>81</v>
      </c>
      <c r="AW378" s="12" t="s">
        <v>35</v>
      </c>
      <c r="AX378" s="12" t="s">
        <v>74</v>
      </c>
      <c r="AY378" s="162" t="s">
        <v>139</v>
      </c>
    </row>
    <row r="379" spans="2:65" s="13" customFormat="1">
      <c r="B379" s="167"/>
      <c r="D379" s="161" t="s">
        <v>154</v>
      </c>
      <c r="E379" s="168" t="s">
        <v>3</v>
      </c>
      <c r="F379" s="169" t="s">
        <v>872</v>
      </c>
      <c r="H379" s="170">
        <v>35.6</v>
      </c>
      <c r="I379" s="171"/>
      <c r="L379" s="167"/>
      <c r="M379" s="172"/>
      <c r="T379" s="173"/>
      <c r="AT379" s="168" t="s">
        <v>154</v>
      </c>
      <c r="AU379" s="168" t="s">
        <v>83</v>
      </c>
      <c r="AV379" s="13" t="s">
        <v>83</v>
      </c>
      <c r="AW379" s="13" t="s">
        <v>35</v>
      </c>
      <c r="AX379" s="13" t="s">
        <v>81</v>
      </c>
      <c r="AY379" s="168" t="s">
        <v>139</v>
      </c>
    </row>
    <row r="380" spans="2:65" s="1" customFormat="1" ht="24.15" customHeight="1">
      <c r="B380" s="132"/>
      <c r="C380" s="150" t="s">
        <v>549</v>
      </c>
      <c r="D380" s="150" t="s">
        <v>150</v>
      </c>
      <c r="E380" s="151" t="s">
        <v>617</v>
      </c>
      <c r="F380" s="152" t="s">
        <v>618</v>
      </c>
      <c r="G380" s="153" t="s">
        <v>169</v>
      </c>
      <c r="H380" s="154">
        <v>36.134</v>
      </c>
      <c r="I380" s="155"/>
      <c r="J380" s="156">
        <f>ROUND(I380*H380,2)</f>
        <v>0</v>
      </c>
      <c r="K380" s="152" t="s">
        <v>146</v>
      </c>
      <c r="L380" s="157"/>
      <c r="M380" s="158" t="s">
        <v>3</v>
      </c>
      <c r="N380" s="159" t="s">
        <v>45</v>
      </c>
      <c r="P380" s="142">
        <f>O380*H380</f>
        <v>0</v>
      </c>
      <c r="Q380" s="142">
        <v>2.14E-3</v>
      </c>
      <c r="R380" s="142">
        <f>Q380*H380</f>
        <v>7.7326759999999994E-2</v>
      </c>
      <c r="S380" s="142">
        <v>0</v>
      </c>
      <c r="T380" s="143">
        <f>S380*H380</f>
        <v>0</v>
      </c>
      <c r="AR380" s="144" t="s">
        <v>140</v>
      </c>
      <c r="AT380" s="144" t="s">
        <v>150</v>
      </c>
      <c r="AU380" s="144" t="s">
        <v>83</v>
      </c>
      <c r="AY380" s="18" t="s">
        <v>139</v>
      </c>
      <c r="BE380" s="145">
        <f>IF(N380="základní",J380,0)</f>
        <v>0</v>
      </c>
      <c r="BF380" s="145">
        <f>IF(N380="snížená",J380,0)</f>
        <v>0</v>
      </c>
      <c r="BG380" s="145">
        <f>IF(N380="zákl. přenesená",J380,0)</f>
        <v>0</v>
      </c>
      <c r="BH380" s="145">
        <f>IF(N380="sníž. přenesená",J380,0)</f>
        <v>0</v>
      </c>
      <c r="BI380" s="145">
        <f>IF(N380="nulová",J380,0)</f>
        <v>0</v>
      </c>
      <c r="BJ380" s="18" t="s">
        <v>81</v>
      </c>
      <c r="BK380" s="145">
        <f>ROUND(I380*H380,2)</f>
        <v>0</v>
      </c>
      <c r="BL380" s="18" t="s">
        <v>159</v>
      </c>
      <c r="BM380" s="144" t="s">
        <v>933</v>
      </c>
    </row>
    <row r="381" spans="2:65" s="13" customFormat="1">
      <c r="B381" s="167"/>
      <c r="D381" s="161" t="s">
        <v>154</v>
      </c>
      <c r="F381" s="169" t="s">
        <v>934</v>
      </c>
      <c r="H381" s="170">
        <v>36.134</v>
      </c>
      <c r="I381" s="171"/>
      <c r="L381" s="167"/>
      <c r="M381" s="172"/>
      <c r="T381" s="173"/>
      <c r="AT381" s="168" t="s">
        <v>154</v>
      </c>
      <c r="AU381" s="168" t="s">
        <v>83</v>
      </c>
      <c r="AV381" s="13" t="s">
        <v>83</v>
      </c>
      <c r="AW381" s="13" t="s">
        <v>4</v>
      </c>
      <c r="AX381" s="13" t="s">
        <v>81</v>
      </c>
      <c r="AY381" s="168" t="s">
        <v>139</v>
      </c>
    </row>
    <row r="382" spans="2:65" s="1" customFormat="1" ht="24.15" customHeight="1">
      <c r="B382" s="132"/>
      <c r="C382" s="133" t="s">
        <v>450</v>
      </c>
      <c r="D382" s="133" t="s">
        <v>142</v>
      </c>
      <c r="E382" s="134" t="s">
        <v>935</v>
      </c>
      <c r="F382" s="135" t="s">
        <v>936</v>
      </c>
      <c r="G382" s="136" t="s">
        <v>169</v>
      </c>
      <c r="H382" s="137">
        <v>1.5</v>
      </c>
      <c r="I382" s="138"/>
      <c r="J382" s="139">
        <f>ROUND(I382*H382,2)</f>
        <v>0</v>
      </c>
      <c r="K382" s="135" t="s">
        <v>146</v>
      </c>
      <c r="L382" s="33"/>
      <c r="M382" s="140" t="s">
        <v>3</v>
      </c>
      <c r="N382" s="141" t="s">
        <v>45</v>
      </c>
      <c r="P382" s="142">
        <f>O382*H382</f>
        <v>0</v>
      </c>
      <c r="Q382" s="142">
        <v>0</v>
      </c>
      <c r="R382" s="142">
        <f>Q382*H382</f>
        <v>0</v>
      </c>
      <c r="S382" s="142">
        <v>2.5000000000000001E-3</v>
      </c>
      <c r="T382" s="143">
        <f>S382*H382</f>
        <v>3.7499999999999999E-3</v>
      </c>
      <c r="AR382" s="144" t="s">
        <v>159</v>
      </c>
      <c r="AT382" s="144" t="s">
        <v>142</v>
      </c>
      <c r="AU382" s="144" t="s">
        <v>83</v>
      </c>
      <c r="AY382" s="18" t="s">
        <v>139</v>
      </c>
      <c r="BE382" s="145">
        <f>IF(N382="základní",J382,0)</f>
        <v>0</v>
      </c>
      <c r="BF382" s="145">
        <f>IF(N382="snížená",J382,0)</f>
        <v>0</v>
      </c>
      <c r="BG382" s="145">
        <f>IF(N382="zákl. přenesená",J382,0)</f>
        <v>0</v>
      </c>
      <c r="BH382" s="145">
        <f>IF(N382="sníž. přenesená",J382,0)</f>
        <v>0</v>
      </c>
      <c r="BI382" s="145">
        <f>IF(N382="nulová",J382,0)</f>
        <v>0</v>
      </c>
      <c r="BJ382" s="18" t="s">
        <v>81</v>
      </c>
      <c r="BK382" s="145">
        <f>ROUND(I382*H382,2)</f>
        <v>0</v>
      </c>
      <c r="BL382" s="18" t="s">
        <v>159</v>
      </c>
      <c r="BM382" s="144" t="s">
        <v>937</v>
      </c>
    </row>
    <row r="383" spans="2:65" s="1" customFormat="1">
      <c r="B383" s="33"/>
      <c r="D383" s="146" t="s">
        <v>148</v>
      </c>
      <c r="F383" s="147" t="s">
        <v>938</v>
      </c>
      <c r="I383" s="148"/>
      <c r="L383" s="33"/>
      <c r="M383" s="149"/>
      <c r="T383" s="54"/>
      <c r="AT383" s="18" t="s">
        <v>148</v>
      </c>
      <c r="AU383" s="18" t="s">
        <v>83</v>
      </c>
    </row>
    <row r="384" spans="2:65" s="12" customFormat="1">
      <c r="B384" s="160"/>
      <c r="D384" s="161" t="s">
        <v>154</v>
      </c>
      <c r="E384" s="162" t="s">
        <v>3</v>
      </c>
      <c r="F384" s="163" t="s">
        <v>939</v>
      </c>
      <c r="H384" s="162" t="s">
        <v>3</v>
      </c>
      <c r="I384" s="164"/>
      <c r="L384" s="160"/>
      <c r="M384" s="165"/>
      <c r="T384" s="166"/>
      <c r="AT384" s="162" t="s">
        <v>154</v>
      </c>
      <c r="AU384" s="162" t="s">
        <v>83</v>
      </c>
      <c r="AV384" s="12" t="s">
        <v>81</v>
      </c>
      <c r="AW384" s="12" t="s">
        <v>35</v>
      </c>
      <c r="AX384" s="12" t="s">
        <v>74</v>
      </c>
      <c r="AY384" s="162" t="s">
        <v>139</v>
      </c>
    </row>
    <row r="385" spans="2:65" s="13" customFormat="1">
      <c r="B385" s="167"/>
      <c r="D385" s="161" t="s">
        <v>154</v>
      </c>
      <c r="E385" s="168" t="s">
        <v>3</v>
      </c>
      <c r="F385" s="169" t="s">
        <v>940</v>
      </c>
      <c r="H385" s="170">
        <v>1.5</v>
      </c>
      <c r="I385" s="171"/>
      <c r="L385" s="167"/>
      <c r="M385" s="172"/>
      <c r="T385" s="173"/>
      <c r="AT385" s="168" t="s">
        <v>154</v>
      </c>
      <c r="AU385" s="168" t="s">
        <v>83</v>
      </c>
      <c r="AV385" s="13" t="s">
        <v>83</v>
      </c>
      <c r="AW385" s="13" t="s">
        <v>35</v>
      </c>
      <c r="AX385" s="13" t="s">
        <v>81</v>
      </c>
      <c r="AY385" s="168" t="s">
        <v>139</v>
      </c>
    </row>
    <row r="386" spans="2:65" s="1" customFormat="1" ht="37.799999999999997" customHeight="1">
      <c r="B386" s="132"/>
      <c r="C386" s="133" t="s">
        <v>561</v>
      </c>
      <c r="D386" s="133" t="s">
        <v>142</v>
      </c>
      <c r="E386" s="134" t="s">
        <v>941</v>
      </c>
      <c r="F386" s="135" t="s">
        <v>942</v>
      </c>
      <c r="G386" s="136" t="s">
        <v>145</v>
      </c>
      <c r="H386" s="137">
        <v>5</v>
      </c>
      <c r="I386" s="138"/>
      <c r="J386" s="139">
        <f>ROUND(I386*H386,2)</f>
        <v>0</v>
      </c>
      <c r="K386" s="135" t="s">
        <v>146</v>
      </c>
      <c r="L386" s="33"/>
      <c r="M386" s="140" t="s">
        <v>3</v>
      </c>
      <c r="N386" s="141" t="s">
        <v>45</v>
      </c>
      <c r="P386" s="142">
        <f>O386*H386</f>
        <v>0</v>
      </c>
      <c r="Q386" s="142">
        <v>0</v>
      </c>
      <c r="R386" s="142">
        <f>Q386*H386</f>
        <v>0</v>
      </c>
      <c r="S386" s="142">
        <v>0</v>
      </c>
      <c r="T386" s="143">
        <f>S386*H386</f>
        <v>0</v>
      </c>
      <c r="AR386" s="144" t="s">
        <v>159</v>
      </c>
      <c r="AT386" s="144" t="s">
        <v>142</v>
      </c>
      <c r="AU386" s="144" t="s">
        <v>83</v>
      </c>
      <c r="AY386" s="18" t="s">
        <v>139</v>
      </c>
      <c r="BE386" s="145">
        <f>IF(N386="základní",J386,0)</f>
        <v>0</v>
      </c>
      <c r="BF386" s="145">
        <f>IF(N386="snížená",J386,0)</f>
        <v>0</v>
      </c>
      <c r="BG386" s="145">
        <f>IF(N386="zákl. přenesená",J386,0)</f>
        <v>0</v>
      </c>
      <c r="BH386" s="145">
        <f>IF(N386="sníž. přenesená",J386,0)</f>
        <v>0</v>
      </c>
      <c r="BI386" s="145">
        <f>IF(N386="nulová",J386,0)</f>
        <v>0</v>
      </c>
      <c r="BJ386" s="18" t="s">
        <v>81</v>
      </c>
      <c r="BK386" s="145">
        <f>ROUND(I386*H386,2)</f>
        <v>0</v>
      </c>
      <c r="BL386" s="18" t="s">
        <v>159</v>
      </c>
      <c r="BM386" s="144" t="s">
        <v>943</v>
      </c>
    </row>
    <row r="387" spans="2:65" s="1" customFormat="1">
      <c r="B387" s="33"/>
      <c r="D387" s="146" t="s">
        <v>148</v>
      </c>
      <c r="F387" s="147" t="s">
        <v>944</v>
      </c>
      <c r="I387" s="148"/>
      <c r="L387" s="33"/>
      <c r="M387" s="149"/>
      <c r="T387" s="54"/>
      <c r="AT387" s="18" t="s">
        <v>148</v>
      </c>
      <c r="AU387" s="18" t="s">
        <v>83</v>
      </c>
    </row>
    <row r="388" spans="2:65" s="1" customFormat="1" ht="16.5" customHeight="1">
      <c r="B388" s="132"/>
      <c r="C388" s="150" t="s">
        <v>453</v>
      </c>
      <c r="D388" s="150" t="s">
        <v>150</v>
      </c>
      <c r="E388" s="151" t="s">
        <v>945</v>
      </c>
      <c r="F388" s="152" t="s">
        <v>946</v>
      </c>
      <c r="G388" s="153" t="s">
        <v>145</v>
      </c>
      <c r="H388" s="154">
        <v>3</v>
      </c>
      <c r="I388" s="155"/>
      <c r="J388" s="156">
        <f>ROUND(I388*H388,2)</f>
        <v>0</v>
      </c>
      <c r="K388" s="152" t="s">
        <v>3</v>
      </c>
      <c r="L388" s="157"/>
      <c r="M388" s="158" t="s">
        <v>3</v>
      </c>
      <c r="N388" s="159" t="s">
        <v>45</v>
      </c>
      <c r="P388" s="142">
        <f>O388*H388</f>
        <v>0</v>
      </c>
      <c r="Q388" s="142">
        <v>7.6000000000000004E-4</v>
      </c>
      <c r="R388" s="142">
        <f>Q388*H388</f>
        <v>2.2799999999999999E-3</v>
      </c>
      <c r="S388" s="142">
        <v>0</v>
      </c>
      <c r="T388" s="143">
        <f>S388*H388</f>
        <v>0</v>
      </c>
      <c r="AR388" s="144" t="s">
        <v>140</v>
      </c>
      <c r="AT388" s="144" t="s">
        <v>150</v>
      </c>
      <c r="AU388" s="144" t="s">
        <v>83</v>
      </c>
      <c r="AY388" s="18" t="s">
        <v>139</v>
      </c>
      <c r="BE388" s="145">
        <f>IF(N388="základní",J388,0)</f>
        <v>0</v>
      </c>
      <c r="BF388" s="145">
        <f>IF(N388="snížená",J388,0)</f>
        <v>0</v>
      </c>
      <c r="BG388" s="145">
        <f>IF(N388="zákl. přenesená",J388,0)</f>
        <v>0</v>
      </c>
      <c r="BH388" s="145">
        <f>IF(N388="sníž. přenesená",J388,0)</f>
        <v>0</v>
      </c>
      <c r="BI388" s="145">
        <f>IF(N388="nulová",J388,0)</f>
        <v>0</v>
      </c>
      <c r="BJ388" s="18" t="s">
        <v>81</v>
      </c>
      <c r="BK388" s="145">
        <f>ROUND(I388*H388,2)</f>
        <v>0</v>
      </c>
      <c r="BL388" s="18" t="s">
        <v>159</v>
      </c>
      <c r="BM388" s="144" t="s">
        <v>947</v>
      </c>
    </row>
    <row r="389" spans="2:65" s="12" customFormat="1">
      <c r="B389" s="160"/>
      <c r="D389" s="161" t="s">
        <v>154</v>
      </c>
      <c r="E389" s="162" t="s">
        <v>3</v>
      </c>
      <c r="F389" s="163" t="s">
        <v>932</v>
      </c>
      <c r="H389" s="162" t="s">
        <v>3</v>
      </c>
      <c r="I389" s="164"/>
      <c r="L389" s="160"/>
      <c r="M389" s="165"/>
      <c r="T389" s="166"/>
      <c r="AT389" s="162" t="s">
        <v>154</v>
      </c>
      <c r="AU389" s="162" t="s">
        <v>83</v>
      </c>
      <c r="AV389" s="12" t="s">
        <v>81</v>
      </c>
      <c r="AW389" s="12" t="s">
        <v>35</v>
      </c>
      <c r="AX389" s="12" t="s">
        <v>74</v>
      </c>
      <c r="AY389" s="162" t="s">
        <v>139</v>
      </c>
    </row>
    <row r="390" spans="2:65" s="13" customFormat="1">
      <c r="B390" s="167"/>
      <c r="D390" s="161" t="s">
        <v>154</v>
      </c>
      <c r="E390" s="168" t="s">
        <v>3</v>
      </c>
      <c r="F390" s="169" t="s">
        <v>97</v>
      </c>
      <c r="H390" s="170">
        <v>3</v>
      </c>
      <c r="I390" s="171"/>
      <c r="L390" s="167"/>
      <c r="M390" s="172"/>
      <c r="T390" s="173"/>
      <c r="AT390" s="168" t="s">
        <v>154</v>
      </c>
      <c r="AU390" s="168" t="s">
        <v>83</v>
      </c>
      <c r="AV390" s="13" t="s">
        <v>83</v>
      </c>
      <c r="AW390" s="13" t="s">
        <v>35</v>
      </c>
      <c r="AX390" s="13" t="s">
        <v>81</v>
      </c>
      <c r="AY390" s="168" t="s">
        <v>139</v>
      </c>
    </row>
    <row r="391" spans="2:65" s="1" customFormat="1" ht="16.5" customHeight="1">
      <c r="B391" s="132"/>
      <c r="C391" s="150" t="s">
        <v>570</v>
      </c>
      <c r="D391" s="150" t="s">
        <v>150</v>
      </c>
      <c r="E391" s="151" t="s">
        <v>948</v>
      </c>
      <c r="F391" s="152" t="s">
        <v>949</v>
      </c>
      <c r="G391" s="153" t="s">
        <v>145</v>
      </c>
      <c r="H391" s="154">
        <v>2</v>
      </c>
      <c r="I391" s="155"/>
      <c r="J391" s="156">
        <f>ROUND(I391*H391,2)</f>
        <v>0</v>
      </c>
      <c r="K391" s="152" t="s">
        <v>3</v>
      </c>
      <c r="L391" s="157"/>
      <c r="M391" s="158" t="s">
        <v>3</v>
      </c>
      <c r="N391" s="159" t="s">
        <v>45</v>
      </c>
      <c r="P391" s="142">
        <f>O391*H391</f>
        <v>0</v>
      </c>
      <c r="Q391" s="142">
        <v>7.6000000000000004E-4</v>
      </c>
      <c r="R391" s="142">
        <f>Q391*H391</f>
        <v>1.5200000000000001E-3</v>
      </c>
      <c r="S391" s="142">
        <v>0</v>
      </c>
      <c r="T391" s="143">
        <f>S391*H391</f>
        <v>0</v>
      </c>
      <c r="AR391" s="144" t="s">
        <v>140</v>
      </c>
      <c r="AT391" s="144" t="s">
        <v>150</v>
      </c>
      <c r="AU391" s="144" t="s">
        <v>83</v>
      </c>
      <c r="AY391" s="18" t="s">
        <v>139</v>
      </c>
      <c r="BE391" s="145">
        <f>IF(N391="základní",J391,0)</f>
        <v>0</v>
      </c>
      <c r="BF391" s="145">
        <f>IF(N391="snížená",J391,0)</f>
        <v>0</v>
      </c>
      <c r="BG391" s="145">
        <f>IF(N391="zákl. přenesená",J391,0)</f>
        <v>0</v>
      </c>
      <c r="BH391" s="145">
        <f>IF(N391="sníž. přenesená",J391,0)</f>
        <v>0</v>
      </c>
      <c r="BI391" s="145">
        <f>IF(N391="nulová",J391,0)</f>
        <v>0</v>
      </c>
      <c r="BJ391" s="18" t="s">
        <v>81</v>
      </c>
      <c r="BK391" s="145">
        <f>ROUND(I391*H391,2)</f>
        <v>0</v>
      </c>
      <c r="BL391" s="18" t="s">
        <v>159</v>
      </c>
      <c r="BM391" s="144" t="s">
        <v>950</v>
      </c>
    </row>
    <row r="392" spans="2:65" s="12" customFormat="1">
      <c r="B392" s="160"/>
      <c r="D392" s="161" t="s">
        <v>154</v>
      </c>
      <c r="E392" s="162" t="s">
        <v>3</v>
      </c>
      <c r="F392" s="163" t="s">
        <v>932</v>
      </c>
      <c r="H392" s="162" t="s">
        <v>3</v>
      </c>
      <c r="I392" s="164"/>
      <c r="L392" s="160"/>
      <c r="M392" s="165"/>
      <c r="T392" s="166"/>
      <c r="AT392" s="162" t="s">
        <v>154</v>
      </c>
      <c r="AU392" s="162" t="s">
        <v>83</v>
      </c>
      <c r="AV392" s="12" t="s">
        <v>81</v>
      </c>
      <c r="AW392" s="12" t="s">
        <v>35</v>
      </c>
      <c r="AX392" s="12" t="s">
        <v>74</v>
      </c>
      <c r="AY392" s="162" t="s">
        <v>139</v>
      </c>
    </row>
    <row r="393" spans="2:65" s="13" customFormat="1">
      <c r="B393" s="167"/>
      <c r="D393" s="161" t="s">
        <v>154</v>
      </c>
      <c r="E393" s="168" t="s">
        <v>3</v>
      </c>
      <c r="F393" s="169" t="s">
        <v>83</v>
      </c>
      <c r="H393" s="170">
        <v>2</v>
      </c>
      <c r="I393" s="171"/>
      <c r="L393" s="167"/>
      <c r="M393" s="172"/>
      <c r="T393" s="173"/>
      <c r="AT393" s="168" t="s">
        <v>154</v>
      </c>
      <c r="AU393" s="168" t="s">
        <v>83</v>
      </c>
      <c r="AV393" s="13" t="s">
        <v>83</v>
      </c>
      <c r="AW393" s="13" t="s">
        <v>35</v>
      </c>
      <c r="AX393" s="13" t="s">
        <v>81</v>
      </c>
      <c r="AY393" s="168" t="s">
        <v>139</v>
      </c>
    </row>
    <row r="394" spans="2:65" s="1" customFormat="1" ht="44.25" customHeight="1">
      <c r="B394" s="132"/>
      <c r="C394" s="133" t="s">
        <v>456</v>
      </c>
      <c r="D394" s="133" t="s">
        <v>142</v>
      </c>
      <c r="E394" s="134" t="s">
        <v>951</v>
      </c>
      <c r="F394" s="135" t="s">
        <v>952</v>
      </c>
      <c r="G394" s="136" t="s">
        <v>145</v>
      </c>
      <c r="H394" s="137">
        <v>2</v>
      </c>
      <c r="I394" s="138"/>
      <c r="J394" s="139">
        <f>ROUND(I394*H394,2)</f>
        <v>0</v>
      </c>
      <c r="K394" s="135" t="s">
        <v>146</v>
      </c>
      <c r="L394" s="33"/>
      <c r="M394" s="140" t="s">
        <v>3</v>
      </c>
      <c r="N394" s="141" t="s">
        <v>45</v>
      </c>
      <c r="P394" s="142">
        <f>O394*H394</f>
        <v>0</v>
      </c>
      <c r="Q394" s="142">
        <v>0</v>
      </c>
      <c r="R394" s="142">
        <f>Q394*H394</f>
        <v>0</v>
      </c>
      <c r="S394" s="142">
        <v>0</v>
      </c>
      <c r="T394" s="143">
        <f>S394*H394</f>
        <v>0</v>
      </c>
      <c r="AR394" s="144" t="s">
        <v>159</v>
      </c>
      <c r="AT394" s="144" t="s">
        <v>142</v>
      </c>
      <c r="AU394" s="144" t="s">
        <v>83</v>
      </c>
      <c r="AY394" s="18" t="s">
        <v>139</v>
      </c>
      <c r="BE394" s="145">
        <f>IF(N394="základní",J394,0)</f>
        <v>0</v>
      </c>
      <c r="BF394" s="145">
        <f>IF(N394="snížená",J394,0)</f>
        <v>0</v>
      </c>
      <c r="BG394" s="145">
        <f>IF(N394="zákl. přenesená",J394,0)</f>
        <v>0</v>
      </c>
      <c r="BH394" s="145">
        <f>IF(N394="sníž. přenesená",J394,0)</f>
        <v>0</v>
      </c>
      <c r="BI394" s="145">
        <f>IF(N394="nulová",J394,0)</f>
        <v>0</v>
      </c>
      <c r="BJ394" s="18" t="s">
        <v>81</v>
      </c>
      <c r="BK394" s="145">
        <f>ROUND(I394*H394,2)</f>
        <v>0</v>
      </c>
      <c r="BL394" s="18" t="s">
        <v>159</v>
      </c>
      <c r="BM394" s="144" t="s">
        <v>953</v>
      </c>
    </row>
    <row r="395" spans="2:65" s="1" customFormat="1">
      <c r="B395" s="33"/>
      <c r="D395" s="146" t="s">
        <v>148</v>
      </c>
      <c r="F395" s="147" t="s">
        <v>954</v>
      </c>
      <c r="I395" s="148"/>
      <c r="L395" s="33"/>
      <c r="M395" s="149"/>
      <c r="T395" s="54"/>
      <c r="AT395" s="18" t="s">
        <v>148</v>
      </c>
      <c r="AU395" s="18" t="s">
        <v>83</v>
      </c>
    </row>
    <row r="396" spans="2:65" s="12" customFormat="1">
      <c r="B396" s="160"/>
      <c r="D396" s="161" t="s">
        <v>154</v>
      </c>
      <c r="E396" s="162" t="s">
        <v>3</v>
      </c>
      <c r="F396" s="163" t="s">
        <v>932</v>
      </c>
      <c r="H396" s="162" t="s">
        <v>3</v>
      </c>
      <c r="I396" s="164"/>
      <c r="L396" s="160"/>
      <c r="M396" s="165"/>
      <c r="T396" s="166"/>
      <c r="AT396" s="162" t="s">
        <v>154</v>
      </c>
      <c r="AU396" s="162" t="s">
        <v>83</v>
      </c>
      <c r="AV396" s="12" t="s">
        <v>81</v>
      </c>
      <c r="AW396" s="12" t="s">
        <v>35</v>
      </c>
      <c r="AX396" s="12" t="s">
        <v>74</v>
      </c>
      <c r="AY396" s="162" t="s">
        <v>139</v>
      </c>
    </row>
    <row r="397" spans="2:65" s="13" customFormat="1">
      <c r="B397" s="167"/>
      <c r="D397" s="161" t="s">
        <v>154</v>
      </c>
      <c r="E397" s="168" t="s">
        <v>3</v>
      </c>
      <c r="F397" s="169" t="s">
        <v>83</v>
      </c>
      <c r="H397" s="170">
        <v>2</v>
      </c>
      <c r="I397" s="171"/>
      <c r="L397" s="167"/>
      <c r="M397" s="172"/>
      <c r="T397" s="173"/>
      <c r="AT397" s="168" t="s">
        <v>154</v>
      </c>
      <c r="AU397" s="168" t="s">
        <v>83</v>
      </c>
      <c r="AV397" s="13" t="s">
        <v>83</v>
      </c>
      <c r="AW397" s="13" t="s">
        <v>35</v>
      </c>
      <c r="AX397" s="13" t="s">
        <v>81</v>
      </c>
      <c r="AY397" s="168" t="s">
        <v>139</v>
      </c>
    </row>
    <row r="398" spans="2:65" s="1" customFormat="1" ht="16.5" customHeight="1">
      <c r="B398" s="132"/>
      <c r="C398" s="150" t="s">
        <v>577</v>
      </c>
      <c r="D398" s="150" t="s">
        <v>150</v>
      </c>
      <c r="E398" s="151" t="s">
        <v>955</v>
      </c>
      <c r="F398" s="152" t="s">
        <v>956</v>
      </c>
      <c r="G398" s="153" t="s">
        <v>145</v>
      </c>
      <c r="H398" s="154">
        <v>2</v>
      </c>
      <c r="I398" s="155"/>
      <c r="J398" s="156">
        <f>ROUND(I398*H398,2)</f>
        <v>0</v>
      </c>
      <c r="K398" s="152" t="s">
        <v>146</v>
      </c>
      <c r="L398" s="157"/>
      <c r="M398" s="158" t="s">
        <v>3</v>
      </c>
      <c r="N398" s="159" t="s">
        <v>45</v>
      </c>
      <c r="P398" s="142">
        <f>O398*H398</f>
        <v>0</v>
      </c>
      <c r="Q398" s="142">
        <v>5.8E-4</v>
      </c>
      <c r="R398" s="142">
        <f>Q398*H398</f>
        <v>1.16E-3</v>
      </c>
      <c r="S398" s="142">
        <v>0</v>
      </c>
      <c r="T398" s="143">
        <f>S398*H398</f>
        <v>0</v>
      </c>
      <c r="AR398" s="144" t="s">
        <v>140</v>
      </c>
      <c r="AT398" s="144" t="s">
        <v>150</v>
      </c>
      <c r="AU398" s="144" t="s">
        <v>83</v>
      </c>
      <c r="AY398" s="18" t="s">
        <v>139</v>
      </c>
      <c r="BE398" s="145">
        <f>IF(N398="základní",J398,0)</f>
        <v>0</v>
      </c>
      <c r="BF398" s="145">
        <f>IF(N398="snížená",J398,0)</f>
        <v>0</v>
      </c>
      <c r="BG398" s="145">
        <f>IF(N398="zákl. přenesená",J398,0)</f>
        <v>0</v>
      </c>
      <c r="BH398" s="145">
        <f>IF(N398="sníž. přenesená",J398,0)</f>
        <v>0</v>
      </c>
      <c r="BI398" s="145">
        <f>IF(N398="nulová",J398,0)</f>
        <v>0</v>
      </c>
      <c r="BJ398" s="18" t="s">
        <v>81</v>
      </c>
      <c r="BK398" s="145">
        <f>ROUND(I398*H398,2)</f>
        <v>0</v>
      </c>
      <c r="BL398" s="18" t="s">
        <v>159</v>
      </c>
      <c r="BM398" s="144" t="s">
        <v>957</v>
      </c>
    </row>
    <row r="399" spans="2:65" s="1" customFormat="1" ht="37.799999999999997" customHeight="1">
      <c r="B399" s="132"/>
      <c r="C399" s="133" t="s">
        <v>459</v>
      </c>
      <c r="D399" s="133" t="s">
        <v>142</v>
      </c>
      <c r="E399" s="134" t="s">
        <v>619</v>
      </c>
      <c r="F399" s="135" t="s">
        <v>620</v>
      </c>
      <c r="G399" s="136" t="s">
        <v>145</v>
      </c>
      <c r="H399" s="137">
        <v>8</v>
      </c>
      <c r="I399" s="138"/>
      <c r="J399" s="139">
        <f>ROUND(I399*H399,2)</f>
        <v>0</v>
      </c>
      <c r="K399" s="135" t="s">
        <v>146</v>
      </c>
      <c r="L399" s="33"/>
      <c r="M399" s="140" t="s">
        <v>3</v>
      </c>
      <c r="N399" s="141" t="s">
        <v>45</v>
      </c>
      <c r="P399" s="142">
        <f>O399*H399</f>
        <v>0</v>
      </c>
      <c r="Q399" s="142">
        <v>0</v>
      </c>
      <c r="R399" s="142">
        <f>Q399*H399</f>
        <v>0</v>
      </c>
      <c r="S399" s="142">
        <v>0</v>
      </c>
      <c r="T399" s="143">
        <f>S399*H399</f>
        <v>0</v>
      </c>
      <c r="AR399" s="144" t="s">
        <v>159</v>
      </c>
      <c r="AT399" s="144" t="s">
        <v>142</v>
      </c>
      <c r="AU399" s="144" t="s">
        <v>83</v>
      </c>
      <c r="AY399" s="18" t="s">
        <v>139</v>
      </c>
      <c r="BE399" s="145">
        <f>IF(N399="základní",J399,0)</f>
        <v>0</v>
      </c>
      <c r="BF399" s="145">
        <f>IF(N399="snížená",J399,0)</f>
        <v>0</v>
      </c>
      <c r="BG399" s="145">
        <f>IF(N399="zákl. přenesená",J399,0)</f>
        <v>0</v>
      </c>
      <c r="BH399" s="145">
        <f>IF(N399="sníž. přenesená",J399,0)</f>
        <v>0</v>
      </c>
      <c r="BI399" s="145">
        <f>IF(N399="nulová",J399,0)</f>
        <v>0</v>
      </c>
      <c r="BJ399" s="18" t="s">
        <v>81</v>
      </c>
      <c r="BK399" s="145">
        <f>ROUND(I399*H399,2)</f>
        <v>0</v>
      </c>
      <c r="BL399" s="18" t="s">
        <v>159</v>
      </c>
      <c r="BM399" s="144" t="s">
        <v>958</v>
      </c>
    </row>
    <row r="400" spans="2:65" s="1" customFormat="1">
      <c r="B400" s="33"/>
      <c r="D400" s="146" t="s">
        <v>148</v>
      </c>
      <c r="F400" s="147" t="s">
        <v>621</v>
      </c>
      <c r="I400" s="148"/>
      <c r="L400" s="33"/>
      <c r="M400" s="149"/>
      <c r="T400" s="54"/>
      <c r="AT400" s="18" t="s">
        <v>148</v>
      </c>
      <c r="AU400" s="18" t="s">
        <v>83</v>
      </c>
    </row>
    <row r="401" spans="2:65" s="1" customFormat="1" ht="16.5" customHeight="1">
      <c r="B401" s="132"/>
      <c r="C401" s="150" t="s">
        <v>584</v>
      </c>
      <c r="D401" s="150" t="s">
        <v>150</v>
      </c>
      <c r="E401" s="151" t="s">
        <v>959</v>
      </c>
      <c r="F401" s="152" t="s">
        <v>960</v>
      </c>
      <c r="G401" s="153" t="s">
        <v>145</v>
      </c>
      <c r="H401" s="154">
        <v>4</v>
      </c>
      <c r="I401" s="155"/>
      <c r="J401" s="156">
        <f>ROUND(I401*H401,2)</f>
        <v>0</v>
      </c>
      <c r="K401" s="152" t="s">
        <v>3</v>
      </c>
      <c r="L401" s="157"/>
      <c r="M401" s="158" t="s">
        <v>3</v>
      </c>
      <c r="N401" s="159" t="s">
        <v>45</v>
      </c>
      <c r="P401" s="142">
        <f>O401*H401</f>
        <v>0</v>
      </c>
      <c r="Q401" s="142">
        <v>3.6999999999999999E-4</v>
      </c>
      <c r="R401" s="142">
        <f>Q401*H401</f>
        <v>1.48E-3</v>
      </c>
      <c r="S401" s="142">
        <v>0</v>
      </c>
      <c r="T401" s="143">
        <f>S401*H401</f>
        <v>0</v>
      </c>
      <c r="AR401" s="144" t="s">
        <v>140</v>
      </c>
      <c r="AT401" s="144" t="s">
        <v>150</v>
      </c>
      <c r="AU401" s="144" t="s">
        <v>83</v>
      </c>
      <c r="AY401" s="18" t="s">
        <v>139</v>
      </c>
      <c r="BE401" s="145">
        <f>IF(N401="základní",J401,0)</f>
        <v>0</v>
      </c>
      <c r="BF401" s="145">
        <f>IF(N401="snížená",J401,0)</f>
        <v>0</v>
      </c>
      <c r="BG401" s="145">
        <f>IF(N401="zákl. přenesená",J401,0)</f>
        <v>0</v>
      </c>
      <c r="BH401" s="145">
        <f>IF(N401="sníž. přenesená",J401,0)</f>
        <v>0</v>
      </c>
      <c r="BI401" s="145">
        <f>IF(N401="nulová",J401,0)</f>
        <v>0</v>
      </c>
      <c r="BJ401" s="18" t="s">
        <v>81</v>
      </c>
      <c r="BK401" s="145">
        <f>ROUND(I401*H401,2)</f>
        <v>0</v>
      </c>
      <c r="BL401" s="18" t="s">
        <v>159</v>
      </c>
      <c r="BM401" s="144" t="s">
        <v>961</v>
      </c>
    </row>
    <row r="402" spans="2:65" s="12" customFormat="1">
      <c r="B402" s="160"/>
      <c r="D402" s="161" t="s">
        <v>154</v>
      </c>
      <c r="E402" s="162" t="s">
        <v>3</v>
      </c>
      <c r="F402" s="163" t="s">
        <v>932</v>
      </c>
      <c r="H402" s="162" t="s">
        <v>3</v>
      </c>
      <c r="I402" s="164"/>
      <c r="L402" s="160"/>
      <c r="M402" s="165"/>
      <c r="T402" s="166"/>
      <c r="AT402" s="162" t="s">
        <v>154</v>
      </c>
      <c r="AU402" s="162" t="s">
        <v>83</v>
      </c>
      <c r="AV402" s="12" t="s">
        <v>81</v>
      </c>
      <c r="AW402" s="12" t="s">
        <v>35</v>
      </c>
      <c r="AX402" s="12" t="s">
        <v>74</v>
      </c>
      <c r="AY402" s="162" t="s">
        <v>139</v>
      </c>
    </row>
    <row r="403" spans="2:65" s="13" customFormat="1">
      <c r="B403" s="167"/>
      <c r="D403" s="161" t="s">
        <v>154</v>
      </c>
      <c r="E403" s="168" t="s">
        <v>3</v>
      </c>
      <c r="F403" s="169" t="s">
        <v>159</v>
      </c>
      <c r="H403" s="170">
        <v>4</v>
      </c>
      <c r="I403" s="171"/>
      <c r="L403" s="167"/>
      <c r="M403" s="172"/>
      <c r="T403" s="173"/>
      <c r="AT403" s="168" t="s">
        <v>154</v>
      </c>
      <c r="AU403" s="168" t="s">
        <v>83</v>
      </c>
      <c r="AV403" s="13" t="s">
        <v>83</v>
      </c>
      <c r="AW403" s="13" t="s">
        <v>35</v>
      </c>
      <c r="AX403" s="13" t="s">
        <v>81</v>
      </c>
      <c r="AY403" s="168" t="s">
        <v>139</v>
      </c>
    </row>
    <row r="404" spans="2:65" s="1" customFormat="1" ht="16.5" customHeight="1">
      <c r="B404" s="132"/>
      <c r="C404" s="150" t="s">
        <v>464</v>
      </c>
      <c r="D404" s="150" t="s">
        <v>150</v>
      </c>
      <c r="E404" s="151" t="s">
        <v>962</v>
      </c>
      <c r="F404" s="152" t="s">
        <v>963</v>
      </c>
      <c r="G404" s="153" t="s">
        <v>145</v>
      </c>
      <c r="H404" s="154">
        <v>4</v>
      </c>
      <c r="I404" s="155"/>
      <c r="J404" s="156">
        <f>ROUND(I404*H404,2)</f>
        <v>0</v>
      </c>
      <c r="K404" s="152" t="s">
        <v>3</v>
      </c>
      <c r="L404" s="157"/>
      <c r="M404" s="158" t="s">
        <v>3</v>
      </c>
      <c r="N404" s="159" t="s">
        <v>45</v>
      </c>
      <c r="P404" s="142">
        <f>O404*H404</f>
        <v>0</v>
      </c>
      <c r="Q404" s="142">
        <v>1.39E-3</v>
      </c>
      <c r="R404" s="142">
        <f>Q404*H404</f>
        <v>5.5599999999999998E-3</v>
      </c>
      <c r="S404" s="142">
        <v>0</v>
      </c>
      <c r="T404" s="143">
        <f>S404*H404</f>
        <v>0</v>
      </c>
      <c r="AR404" s="144" t="s">
        <v>140</v>
      </c>
      <c r="AT404" s="144" t="s">
        <v>150</v>
      </c>
      <c r="AU404" s="144" t="s">
        <v>83</v>
      </c>
      <c r="AY404" s="18" t="s">
        <v>139</v>
      </c>
      <c r="BE404" s="145">
        <f>IF(N404="základní",J404,0)</f>
        <v>0</v>
      </c>
      <c r="BF404" s="145">
        <f>IF(N404="snížená",J404,0)</f>
        <v>0</v>
      </c>
      <c r="BG404" s="145">
        <f>IF(N404="zákl. přenesená",J404,0)</f>
        <v>0</v>
      </c>
      <c r="BH404" s="145">
        <f>IF(N404="sníž. přenesená",J404,0)</f>
        <v>0</v>
      </c>
      <c r="BI404" s="145">
        <f>IF(N404="nulová",J404,0)</f>
        <v>0</v>
      </c>
      <c r="BJ404" s="18" t="s">
        <v>81</v>
      </c>
      <c r="BK404" s="145">
        <f>ROUND(I404*H404,2)</f>
        <v>0</v>
      </c>
      <c r="BL404" s="18" t="s">
        <v>159</v>
      </c>
      <c r="BM404" s="144" t="s">
        <v>964</v>
      </c>
    </row>
    <row r="405" spans="2:65" s="12" customFormat="1">
      <c r="B405" s="160"/>
      <c r="D405" s="161" t="s">
        <v>154</v>
      </c>
      <c r="E405" s="162" t="s">
        <v>3</v>
      </c>
      <c r="F405" s="163" t="s">
        <v>932</v>
      </c>
      <c r="H405" s="162" t="s">
        <v>3</v>
      </c>
      <c r="I405" s="164"/>
      <c r="L405" s="160"/>
      <c r="M405" s="165"/>
      <c r="T405" s="166"/>
      <c r="AT405" s="162" t="s">
        <v>154</v>
      </c>
      <c r="AU405" s="162" t="s">
        <v>83</v>
      </c>
      <c r="AV405" s="12" t="s">
        <v>81</v>
      </c>
      <c r="AW405" s="12" t="s">
        <v>35</v>
      </c>
      <c r="AX405" s="12" t="s">
        <v>74</v>
      </c>
      <c r="AY405" s="162" t="s">
        <v>139</v>
      </c>
    </row>
    <row r="406" spans="2:65" s="13" customFormat="1">
      <c r="B406" s="167"/>
      <c r="D406" s="161" t="s">
        <v>154</v>
      </c>
      <c r="E406" s="168" t="s">
        <v>3</v>
      </c>
      <c r="F406" s="169" t="s">
        <v>159</v>
      </c>
      <c r="H406" s="170">
        <v>4</v>
      </c>
      <c r="I406" s="171"/>
      <c r="L406" s="167"/>
      <c r="M406" s="172"/>
      <c r="T406" s="173"/>
      <c r="AT406" s="168" t="s">
        <v>154</v>
      </c>
      <c r="AU406" s="168" t="s">
        <v>83</v>
      </c>
      <c r="AV406" s="13" t="s">
        <v>83</v>
      </c>
      <c r="AW406" s="13" t="s">
        <v>35</v>
      </c>
      <c r="AX406" s="13" t="s">
        <v>81</v>
      </c>
      <c r="AY406" s="168" t="s">
        <v>139</v>
      </c>
    </row>
    <row r="407" spans="2:65" s="1" customFormat="1" ht="49.05" customHeight="1">
      <c r="B407" s="132"/>
      <c r="C407" s="133" t="s">
        <v>591</v>
      </c>
      <c r="D407" s="133" t="s">
        <v>142</v>
      </c>
      <c r="E407" s="134" t="s">
        <v>965</v>
      </c>
      <c r="F407" s="135" t="s">
        <v>966</v>
      </c>
      <c r="G407" s="136" t="s">
        <v>145</v>
      </c>
      <c r="H407" s="137">
        <v>1</v>
      </c>
      <c r="I407" s="138"/>
      <c r="J407" s="139">
        <f>ROUND(I407*H407,2)</f>
        <v>0</v>
      </c>
      <c r="K407" s="135" t="s">
        <v>146</v>
      </c>
      <c r="L407" s="33"/>
      <c r="M407" s="140" t="s">
        <v>3</v>
      </c>
      <c r="N407" s="141" t="s">
        <v>45</v>
      </c>
      <c r="P407" s="142">
        <f>O407*H407</f>
        <v>0</v>
      </c>
      <c r="Q407" s="142">
        <v>1.6199999999999999E-3</v>
      </c>
      <c r="R407" s="142">
        <f>Q407*H407</f>
        <v>1.6199999999999999E-3</v>
      </c>
      <c r="S407" s="142">
        <v>0</v>
      </c>
      <c r="T407" s="143">
        <f>S407*H407</f>
        <v>0</v>
      </c>
      <c r="AR407" s="144" t="s">
        <v>159</v>
      </c>
      <c r="AT407" s="144" t="s">
        <v>142</v>
      </c>
      <c r="AU407" s="144" t="s">
        <v>83</v>
      </c>
      <c r="AY407" s="18" t="s">
        <v>139</v>
      </c>
      <c r="BE407" s="145">
        <f>IF(N407="základní",J407,0)</f>
        <v>0</v>
      </c>
      <c r="BF407" s="145">
        <f>IF(N407="snížená",J407,0)</f>
        <v>0</v>
      </c>
      <c r="BG407" s="145">
        <f>IF(N407="zákl. přenesená",J407,0)</f>
        <v>0</v>
      </c>
      <c r="BH407" s="145">
        <f>IF(N407="sníž. přenesená",J407,0)</f>
        <v>0</v>
      </c>
      <c r="BI407" s="145">
        <f>IF(N407="nulová",J407,0)</f>
        <v>0</v>
      </c>
      <c r="BJ407" s="18" t="s">
        <v>81</v>
      </c>
      <c r="BK407" s="145">
        <f>ROUND(I407*H407,2)</f>
        <v>0</v>
      </c>
      <c r="BL407" s="18" t="s">
        <v>159</v>
      </c>
      <c r="BM407" s="144" t="s">
        <v>967</v>
      </c>
    </row>
    <row r="408" spans="2:65" s="1" customFormat="1">
      <c r="B408" s="33"/>
      <c r="D408" s="146" t="s">
        <v>148</v>
      </c>
      <c r="F408" s="147" t="s">
        <v>968</v>
      </c>
      <c r="I408" s="148"/>
      <c r="L408" s="33"/>
      <c r="M408" s="149"/>
      <c r="T408" s="54"/>
      <c r="AT408" s="18" t="s">
        <v>148</v>
      </c>
      <c r="AU408" s="18" t="s">
        <v>83</v>
      </c>
    </row>
    <row r="409" spans="2:65" s="1" customFormat="1" ht="24.15" customHeight="1">
      <c r="B409" s="132"/>
      <c r="C409" s="150" t="s">
        <v>335</v>
      </c>
      <c r="D409" s="150" t="s">
        <v>150</v>
      </c>
      <c r="E409" s="151" t="s">
        <v>206</v>
      </c>
      <c r="F409" s="152" t="s">
        <v>207</v>
      </c>
      <c r="G409" s="153" t="s">
        <v>145</v>
      </c>
      <c r="H409" s="154">
        <v>1</v>
      </c>
      <c r="I409" s="155"/>
      <c r="J409" s="156">
        <f>ROUND(I409*H409,2)</f>
        <v>0</v>
      </c>
      <c r="K409" s="152" t="s">
        <v>146</v>
      </c>
      <c r="L409" s="157"/>
      <c r="M409" s="158" t="s">
        <v>3</v>
      </c>
      <c r="N409" s="159" t="s">
        <v>45</v>
      </c>
      <c r="P409" s="142">
        <f>O409*H409</f>
        <v>0</v>
      </c>
      <c r="Q409" s="142">
        <v>1.7999999999999999E-2</v>
      </c>
      <c r="R409" s="142">
        <f>Q409*H409</f>
        <v>1.7999999999999999E-2</v>
      </c>
      <c r="S409" s="142">
        <v>0</v>
      </c>
      <c r="T409" s="143">
        <f>S409*H409</f>
        <v>0</v>
      </c>
      <c r="AR409" s="144" t="s">
        <v>140</v>
      </c>
      <c r="AT409" s="144" t="s">
        <v>150</v>
      </c>
      <c r="AU409" s="144" t="s">
        <v>83</v>
      </c>
      <c r="AY409" s="18" t="s">
        <v>139</v>
      </c>
      <c r="BE409" s="145">
        <f>IF(N409="základní",J409,0)</f>
        <v>0</v>
      </c>
      <c r="BF409" s="145">
        <f>IF(N409="snížená",J409,0)</f>
        <v>0</v>
      </c>
      <c r="BG409" s="145">
        <f>IF(N409="zákl. přenesená",J409,0)</f>
        <v>0</v>
      </c>
      <c r="BH409" s="145">
        <f>IF(N409="sníž. přenesená",J409,0)</f>
        <v>0</v>
      </c>
      <c r="BI409" s="145">
        <f>IF(N409="nulová",J409,0)</f>
        <v>0</v>
      </c>
      <c r="BJ409" s="18" t="s">
        <v>81</v>
      </c>
      <c r="BK409" s="145">
        <f>ROUND(I409*H409,2)</f>
        <v>0</v>
      </c>
      <c r="BL409" s="18" t="s">
        <v>159</v>
      </c>
      <c r="BM409" s="144" t="s">
        <v>969</v>
      </c>
    </row>
    <row r="410" spans="2:65" s="12" customFormat="1">
      <c r="B410" s="160"/>
      <c r="D410" s="161" t="s">
        <v>154</v>
      </c>
      <c r="E410" s="162" t="s">
        <v>3</v>
      </c>
      <c r="F410" s="163" t="s">
        <v>932</v>
      </c>
      <c r="H410" s="162" t="s">
        <v>3</v>
      </c>
      <c r="I410" s="164"/>
      <c r="L410" s="160"/>
      <c r="M410" s="165"/>
      <c r="T410" s="166"/>
      <c r="AT410" s="162" t="s">
        <v>154</v>
      </c>
      <c r="AU410" s="162" t="s">
        <v>83</v>
      </c>
      <c r="AV410" s="12" t="s">
        <v>81</v>
      </c>
      <c r="AW410" s="12" t="s">
        <v>35</v>
      </c>
      <c r="AX410" s="12" t="s">
        <v>74</v>
      </c>
      <c r="AY410" s="162" t="s">
        <v>139</v>
      </c>
    </row>
    <row r="411" spans="2:65" s="13" customFormat="1">
      <c r="B411" s="167"/>
      <c r="D411" s="161" t="s">
        <v>154</v>
      </c>
      <c r="E411" s="168" t="s">
        <v>3</v>
      </c>
      <c r="F411" s="169" t="s">
        <v>81</v>
      </c>
      <c r="H411" s="170">
        <v>1</v>
      </c>
      <c r="I411" s="171"/>
      <c r="L411" s="167"/>
      <c r="M411" s="172"/>
      <c r="T411" s="173"/>
      <c r="AT411" s="168" t="s">
        <v>154</v>
      </c>
      <c r="AU411" s="168" t="s">
        <v>83</v>
      </c>
      <c r="AV411" s="13" t="s">
        <v>83</v>
      </c>
      <c r="AW411" s="13" t="s">
        <v>35</v>
      </c>
      <c r="AX411" s="13" t="s">
        <v>81</v>
      </c>
      <c r="AY411" s="168" t="s">
        <v>139</v>
      </c>
    </row>
    <row r="412" spans="2:65" s="1" customFormat="1" ht="24.15" customHeight="1">
      <c r="B412" s="132"/>
      <c r="C412" s="150" t="s">
        <v>598</v>
      </c>
      <c r="D412" s="150" t="s">
        <v>150</v>
      </c>
      <c r="E412" s="151" t="s">
        <v>970</v>
      </c>
      <c r="F412" s="152" t="s">
        <v>971</v>
      </c>
      <c r="G412" s="153" t="s">
        <v>145</v>
      </c>
      <c r="H412" s="154">
        <v>1</v>
      </c>
      <c r="I412" s="155"/>
      <c r="J412" s="156">
        <f>ROUND(I412*H412,2)</f>
        <v>0</v>
      </c>
      <c r="K412" s="152" t="s">
        <v>146</v>
      </c>
      <c r="L412" s="157"/>
      <c r="M412" s="158" t="s">
        <v>3</v>
      </c>
      <c r="N412" s="159" t="s">
        <v>45</v>
      </c>
      <c r="P412" s="142">
        <f>O412*H412</f>
        <v>0</v>
      </c>
      <c r="Q412" s="142">
        <v>7.3000000000000001E-3</v>
      </c>
      <c r="R412" s="142">
        <f>Q412*H412</f>
        <v>7.3000000000000001E-3</v>
      </c>
      <c r="S412" s="142">
        <v>0</v>
      </c>
      <c r="T412" s="143">
        <f>S412*H412</f>
        <v>0</v>
      </c>
      <c r="AR412" s="144" t="s">
        <v>140</v>
      </c>
      <c r="AT412" s="144" t="s">
        <v>150</v>
      </c>
      <c r="AU412" s="144" t="s">
        <v>83</v>
      </c>
      <c r="AY412" s="18" t="s">
        <v>139</v>
      </c>
      <c r="BE412" s="145">
        <f>IF(N412="základní",J412,0)</f>
        <v>0</v>
      </c>
      <c r="BF412" s="145">
        <f>IF(N412="snížená",J412,0)</f>
        <v>0</v>
      </c>
      <c r="BG412" s="145">
        <f>IF(N412="zákl. přenesená",J412,0)</f>
        <v>0</v>
      </c>
      <c r="BH412" s="145">
        <f>IF(N412="sníž. přenesená",J412,0)</f>
        <v>0</v>
      </c>
      <c r="BI412" s="145">
        <f>IF(N412="nulová",J412,0)</f>
        <v>0</v>
      </c>
      <c r="BJ412" s="18" t="s">
        <v>81</v>
      </c>
      <c r="BK412" s="145">
        <f>ROUND(I412*H412,2)</f>
        <v>0</v>
      </c>
      <c r="BL412" s="18" t="s">
        <v>159</v>
      </c>
      <c r="BM412" s="144" t="s">
        <v>972</v>
      </c>
    </row>
    <row r="413" spans="2:65" s="1" customFormat="1" ht="37.799999999999997" customHeight="1">
      <c r="B413" s="132"/>
      <c r="C413" s="133" t="s">
        <v>469</v>
      </c>
      <c r="D413" s="133" t="s">
        <v>142</v>
      </c>
      <c r="E413" s="134" t="s">
        <v>973</v>
      </c>
      <c r="F413" s="135" t="s">
        <v>974</v>
      </c>
      <c r="G413" s="136" t="s">
        <v>145</v>
      </c>
      <c r="H413" s="137">
        <v>1</v>
      </c>
      <c r="I413" s="138"/>
      <c r="J413" s="139">
        <f>ROUND(I413*H413,2)</f>
        <v>0</v>
      </c>
      <c r="K413" s="135" t="s">
        <v>146</v>
      </c>
      <c r="L413" s="33"/>
      <c r="M413" s="140" t="s">
        <v>3</v>
      </c>
      <c r="N413" s="141" t="s">
        <v>45</v>
      </c>
      <c r="P413" s="142">
        <f>O413*H413</f>
        <v>0</v>
      </c>
      <c r="Q413" s="142">
        <v>0</v>
      </c>
      <c r="R413" s="142">
        <f>Q413*H413</f>
        <v>0</v>
      </c>
      <c r="S413" s="142">
        <v>0</v>
      </c>
      <c r="T413" s="143">
        <f>S413*H413</f>
        <v>0</v>
      </c>
      <c r="AR413" s="144" t="s">
        <v>159</v>
      </c>
      <c r="AT413" s="144" t="s">
        <v>142</v>
      </c>
      <c r="AU413" s="144" t="s">
        <v>83</v>
      </c>
      <c r="AY413" s="18" t="s">
        <v>139</v>
      </c>
      <c r="BE413" s="145">
        <f>IF(N413="základní",J413,0)</f>
        <v>0</v>
      </c>
      <c r="BF413" s="145">
        <f>IF(N413="snížená",J413,0)</f>
        <v>0</v>
      </c>
      <c r="BG413" s="145">
        <f>IF(N413="zákl. přenesená",J413,0)</f>
        <v>0</v>
      </c>
      <c r="BH413" s="145">
        <f>IF(N413="sníž. přenesená",J413,0)</f>
        <v>0</v>
      </c>
      <c r="BI413" s="145">
        <f>IF(N413="nulová",J413,0)</f>
        <v>0</v>
      </c>
      <c r="BJ413" s="18" t="s">
        <v>81</v>
      </c>
      <c r="BK413" s="145">
        <f>ROUND(I413*H413,2)</f>
        <v>0</v>
      </c>
      <c r="BL413" s="18" t="s">
        <v>159</v>
      </c>
      <c r="BM413" s="144" t="s">
        <v>975</v>
      </c>
    </row>
    <row r="414" spans="2:65" s="1" customFormat="1">
      <c r="B414" s="33"/>
      <c r="D414" s="146" t="s">
        <v>148</v>
      </c>
      <c r="F414" s="147" t="s">
        <v>976</v>
      </c>
      <c r="I414" s="148"/>
      <c r="L414" s="33"/>
      <c r="M414" s="149"/>
      <c r="T414" s="54"/>
      <c r="AT414" s="18" t="s">
        <v>148</v>
      </c>
      <c r="AU414" s="18" t="s">
        <v>83</v>
      </c>
    </row>
    <row r="415" spans="2:65" s="1" customFormat="1" ht="21.75" customHeight="1">
      <c r="B415" s="132"/>
      <c r="C415" s="150" t="s">
        <v>606</v>
      </c>
      <c r="D415" s="150" t="s">
        <v>150</v>
      </c>
      <c r="E415" s="151" t="s">
        <v>977</v>
      </c>
      <c r="F415" s="152" t="s">
        <v>978</v>
      </c>
      <c r="G415" s="153" t="s">
        <v>145</v>
      </c>
      <c r="H415" s="154">
        <v>1</v>
      </c>
      <c r="I415" s="155"/>
      <c r="J415" s="156">
        <f>ROUND(I415*H415,2)</f>
        <v>0</v>
      </c>
      <c r="K415" s="152" t="s">
        <v>146</v>
      </c>
      <c r="L415" s="157"/>
      <c r="M415" s="158" t="s">
        <v>3</v>
      </c>
      <c r="N415" s="159" t="s">
        <v>45</v>
      </c>
      <c r="P415" s="142">
        <f>O415*H415</f>
        <v>0</v>
      </c>
      <c r="Q415" s="142">
        <v>8.0000000000000002E-3</v>
      </c>
      <c r="R415" s="142">
        <f>Q415*H415</f>
        <v>8.0000000000000002E-3</v>
      </c>
      <c r="S415" s="142">
        <v>0</v>
      </c>
      <c r="T415" s="143">
        <f>S415*H415</f>
        <v>0</v>
      </c>
      <c r="AR415" s="144" t="s">
        <v>140</v>
      </c>
      <c r="AT415" s="144" t="s">
        <v>150</v>
      </c>
      <c r="AU415" s="144" t="s">
        <v>83</v>
      </c>
      <c r="AY415" s="18" t="s">
        <v>139</v>
      </c>
      <c r="BE415" s="145">
        <f>IF(N415="základní",J415,0)</f>
        <v>0</v>
      </c>
      <c r="BF415" s="145">
        <f>IF(N415="snížená",J415,0)</f>
        <v>0</v>
      </c>
      <c r="BG415" s="145">
        <f>IF(N415="zákl. přenesená",J415,0)</f>
        <v>0</v>
      </c>
      <c r="BH415" s="145">
        <f>IF(N415="sníž. přenesená",J415,0)</f>
        <v>0</v>
      </c>
      <c r="BI415" s="145">
        <f>IF(N415="nulová",J415,0)</f>
        <v>0</v>
      </c>
      <c r="BJ415" s="18" t="s">
        <v>81</v>
      </c>
      <c r="BK415" s="145">
        <f>ROUND(I415*H415,2)</f>
        <v>0</v>
      </c>
      <c r="BL415" s="18" t="s">
        <v>159</v>
      </c>
      <c r="BM415" s="144" t="s">
        <v>979</v>
      </c>
    </row>
    <row r="416" spans="2:65" s="12" customFormat="1">
      <c r="B416" s="160"/>
      <c r="D416" s="161" t="s">
        <v>154</v>
      </c>
      <c r="E416" s="162" t="s">
        <v>3</v>
      </c>
      <c r="F416" s="163" t="s">
        <v>932</v>
      </c>
      <c r="H416" s="162" t="s">
        <v>3</v>
      </c>
      <c r="I416" s="164"/>
      <c r="L416" s="160"/>
      <c r="M416" s="165"/>
      <c r="T416" s="166"/>
      <c r="AT416" s="162" t="s">
        <v>154</v>
      </c>
      <c r="AU416" s="162" t="s">
        <v>83</v>
      </c>
      <c r="AV416" s="12" t="s">
        <v>81</v>
      </c>
      <c r="AW416" s="12" t="s">
        <v>35</v>
      </c>
      <c r="AX416" s="12" t="s">
        <v>74</v>
      </c>
      <c r="AY416" s="162" t="s">
        <v>139</v>
      </c>
    </row>
    <row r="417" spans="2:65" s="13" customFormat="1">
      <c r="B417" s="167"/>
      <c r="D417" s="161" t="s">
        <v>154</v>
      </c>
      <c r="E417" s="168" t="s">
        <v>3</v>
      </c>
      <c r="F417" s="169" t="s">
        <v>81</v>
      </c>
      <c r="H417" s="170">
        <v>1</v>
      </c>
      <c r="I417" s="171"/>
      <c r="L417" s="167"/>
      <c r="M417" s="172"/>
      <c r="T417" s="173"/>
      <c r="AT417" s="168" t="s">
        <v>154</v>
      </c>
      <c r="AU417" s="168" t="s">
        <v>83</v>
      </c>
      <c r="AV417" s="13" t="s">
        <v>83</v>
      </c>
      <c r="AW417" s="13" t="s">
        <v>35</v>
      </c>
      <c r="AX417" s="13" t="s">
        <v>81</v>
      </c>
      <c r="AY417" s="168" t="s">
        <v>139</v>
      </c>
    </row>
    <row r="418" spans="2:65" s="1" customFormat="1" ht="16.5" customHeight="1">
      <c r="B418" s="132"/>
      <c r="C418" s="133" t="s">
        <v>472</v>
      </c>
      <c r="D418" s="133" t="s">
        <v>142</v>
      </c>
      <c r="E418" s="134" t="s">
        <v>980</v>
      </c>
      <c r="F418" s="135" t="s">
        <v>981</v>
      </c>
      <c r="G418" s="136" t="s">
        <v>169</v>
      </c>
      <c r="H418" s="137">
        <v>35.6</v>
      </c>
      <c r="I418" s="138"/>
      <c r="J418" s="139">
        <f>ROUND(I418*H418,2)</f>
        <v>0</v>
      </c>
      <c r="K418" s="135" t="s">
        <v>146</v>
      </c>
      <c r="L418" s="33"/>
      <c r="M418" s="140" t="s">
        <v>3</v>
      </c>
      <c r="N418" s="141" t="s">
        <v>45</v>
      </c>
      <c r="P418" s="142">
        <f>O418*H418</f>
        <v>0</v>
      </c>
      <c r="Q418" s="142">
        <v>0</v>
      </c>
      <c r="R418" s="142">
        <f>Q418*H418</f>
        <v>0</v>
      </c>
      <c r="S418" s="142">
        <v>0</v>
      </c>
      <c r="T418" s="143">
        <f>S418*H418</f>
        <v>0</v>
      </c>
      <c r="AR418" s="144" t="s">
        <v>159</v>
      </c>
      <c r="AT418" s="144" t="s">
        <v>142</v>
      </c>
      <c r="AU418" s="144" t="s">
        <v>83</v>
      </c>
      <c r="AY418" s="18" t="s">
        <v>139</v>
      </c>
      <c r="BE418" s="145">
        <f>IF(N418="základní",J418,0)</f>
        <v>0</v>
      </c>
      <c r="BF418" s="145">
        <f>IF(N418="snížená",J418,0)</f>
        <v>0</v>
      </c>
      <c r="BG418" s="145">
        <f>IF(N418="zákl. přenesená",J418,0)</f>
        <v>0</v>
      </c>
      <c r="BH418" s="145">
        <f>IF(N418="sníž. přenesená",J418,0)</f>
        <v>0</v>
      </c>
      <c r="BI418" s="145">
        <f>IF(N418="nulová",J418,0)</f>
        <v>0</v>
      </c>
      <c r="BJ418" s="18" t="s">
        <v>81</v>
      </c>
      <c r="BK418" s="145">
        <f>ROUND(I418*H418,2)</f>
        <v>0</v>
      </c>
      <c r="BL418" s="18" t="s">
        <v>159</v>
      </c>
      <c r="BM418" s="144" t="s">
        <v>982</v>
      </c>
    </row>
    <row r="419" spans="2:65" s="1" customFormat="1">
      <c r="B419" s="33"/>
      <c r="D419" s="146" t="s">
        <v>148</v>
      </c>
      <c r="F419" s="147" t="s">
        <v>983</v>
      </c>
      <c r="I419" s="148"/>
      <c r="L419" s="33"/>
      <c r="M419" s="149"/>
      <c r="T419" s="54"/>
      <c r="AT419" s="18" t="s">
        <v>148</v>
      </c>
      <c r="AU419" s="18" t="s">
        <v>83</v>
      </c>
    </row>
    <row r="420" spans="2:65" s="12" customFormat="1">
      <c r="B420" s="160"/>
      <c r="D420" s="161" t="s">
        <v>154</v>
      </c>
      <c r="E420" s="162" t="s">
        <v>3</v>
      </c>
      <c r="F420" s="163" t="s">
        <v>692</v>
      </c>
      <c r="H420" s="162" t="s">
        <v>3</v>
      </c>
      <c r="I420" s="164"/>
      <c r="L420" s="160"/>
      <c r="M420" s="165"/>
      <c r="T420" s="166"/>
      <c r="AT420" s="162" t="s">
        <v>154</v>
      </c>
      <c r="AU420" s="162" t="s">
        <v>83</v>
      </c>
      <c r="AV420" s="12" t="s">
        <v>81</v>
      </c>
      <c r="AW420" s="12" t="s">
        <v>35</v>
      </c>
      <c r="AX420" s="12" t="s">
        <v>74</v>
      </c>
      <c r="AY420" s="162" t="s">
        <v>139</v>
      </c>
    </row>
    <row r="421" spans="2:65" s="13" customFormat="1">
      <c r="B421" s="167"/>
      <c r="D421" s="161" t="s">
        <v>154</v>
      </c>
      <c r="E421" s="168" t="s">
        <v>3</v>
      </c>
      <c r="F421" s="169" t="s">
        <v>872</v>
      </c>
      <c r="H421" s="170">
        <v>35.6</v>
      </c>
      <c r="I421" s="171"/>
      <c r="L421" s="167"/>
      <c r="M421" s="172"/>
      <c r="T421" s="173"/>
      <c r="AT421" s="168" t="s">
        <v>154</v>
      </c>
      <c r="AU421" s="168" t="s">
        <v>83</v>
      </c>
      <c r="AV421" s="13" t="s">
        <v>83</v>
      </c>
      <c r="AW421" s="13" t="s">
        <v>35</v>
      </c>
      <c r="AX421" s="13" t="s">
        <v>81</v>
      </c>
      <c r="AY421" s="168" t="s">
        <v>139</v>
      </c>
    </row>
    <row r="422" spans="2:65" s="1" customFormat="1" ht="24.15" customHeight="1">
      <c r="B422" s="132"/>
      <c r="C422" s="133" t="s">
        <v>984</v>
      </c>
      <c r="D422" s="133" t="s">
        <v>142</v>
      </c>
      <c r="E422" s="134" t="s">
        <v>985</v>
      </c>
      <c r="F422" s="135" t="s">
        <v>986</v>
      </c>
      <c r="G422" s="136" t="s">
        <v>169</v>
      </c>
      <c r="H422" s="137">
        <v>35.6</v>
      </c>
      <c r="I422" s="138"/>
      <c r="J422" s="139">
        <f>ROUND(I422*H422,2)</f>
        <v>0</v>
      </c>
      <c r="K422" s="135" t="s">
        <v>146</v>
      </c>
      <c r="L422" s="33"/>
      <c r="M422" s="140" t="s">
        <v>3</v>
      </c>
      <c r="N422" s="141" t="s">
        <v>45</v>
      </c>
      <c r="P422" s="142">
        <f>O422*H422</f>
        <v>0</v>
      </c>
      <c r="Q422" s="142">
        <v>0</v>
      </c>
      <c r="R422" s="142">
        <f>Q422*H422</f>
        <v>0</v>
      </c>
      <c r="S422" s="142">
        <v>0</v>
      </c>
      <c r="T422" s="143">
        <f>S422*H422</f>
        <v>0</v>
      </c>
      <c r="AR422" s="144" t="s">
        <v>159</v>
      </c>
      <c r="AT422" s="144" t="s">
        <v>142</v>
      </c>
      <c r="AU422" s="144" t="s">
        <v>83</v>
      </c>
      <c r="AY422" s="18" t="s">
        <v>139</v>
      </c>
      <c r="BE422" s="145">
        <f>IF(N422="základní",J422,0)</f>
        <v>0</v>
      </c>
      <c r="BF422" s="145">
        <f>IF(N422="snížená",J422,0)</f>
        <v>0</v>
      </c>
      <c r="BG422" s="145">
        <f>IF(N422="zákl. přenesená",J422,0)</f>
        <v>0</v>
      </c>
      <c r="BH422" s="145">
        <f>IF(N422="sníž. přenesená",J422,0)</f>
        <v>0</v>
      </c>
      <c r="BI422" s="145">
        <f>IF(N422="nulová",J422,0)</f>
        <v>0</v>
      </c>
      <c r="BJ422" s="18" t="s">
        <v>81</v>
      </c>
      <c r="BK422" s="145">
        <f>ROUND(I422*H422,2)</f>
        <v>0</v>
      </c>
      <c r="BL422" s="18" t="s">
        <v>159</v>
      </c>
      <c r="BM422" s="144" t="s">
        <v>987</v>
      </c>
    </row>
    <row r="423" spans="2:65" s="1" customFormat="1">
      <c r="B423" s="33"/>
      <c r="D423" s="146" t="s">
        <v>148</v>
      </c>
      <c r="F423" s="147" t="s">
        <v>988</v>
      </c>
      <c r="I423" s="148"/>
      <c r="L423" s="33"/>
      <c r="M423" s="149"/>
      <c r="T423" s="54"/>
      <c r="AT423" s="18" t="s">
        <v>148</v>
      </c>
      <c r="AU423" s="18" t="s">
        <v>83</v>
      </c>
    </row>
    <row r="424" spans="2:65" s="12" customFormat="1">
      <c r="B424" s="160"/>
      <c r="D424" s="161" t="s">
        <v>154</v>
      </c>
      <c r="E424" s="162" t="s">
        <v>3</v>
      </c>
      <c r="F424" s="163" t="s">
        <v>692</v>
      </c>
      <c r="H424" s="162" t="s">
        <v>3</v>
      </c>
      <c r="I424" s="164"/>
      <c r="L424" s="160"/>
      <c r="M424" s="165"/>
      <c r="T424" s="166"/>
      <c r="AT424" s="162" t="s">
        <v>154</v>
      </c>
      <c r="AU424" s="162" t="s">
        <v>83</v>
      </c>
      <c r="AV424" s="12" t="s">
        <v>81</v>
      </c>
      <c r="AW424" s="12" t="s">
        <v>35</v>
      </c>
      <c r="AX424" s="12" t="s">
        <v>74</v>
      </c>
      <c r="AY424" s="162" t="s">
        <v>139</v>
      </c>
    </row>
    <row r="425" spans="2:65" s="13" customFormat="1">
      <c r="B425" s="167"/>
      <c r="D425" s="161" t="s">
        <v>154</v>
      </c>
      <c r="E425" s="168" t="s">
        <v>3</v>
      </c>
      <c r="F425" s="169" t="s">
        <v>872</v>
      </c>
      <c r="H425" s="170">
        <v>35.6</v>
      </c>
      <c r="I425" s="171"/>
      <c r="L425" s="167"/>
      <c r="M425" s="172"/>
      <c r="T425" s="173"/>
      <c r="AT425" s="168" t="s">
        <v>154</v>
      </c>
      <c r="AU425" s="168" t="s">
        <v>83</v>
      </c>
      <c r="AV425" s="13" t="s">
        <v>83</v>
      </c>
      <c r="AW425" s="13" t="s">
        <v>35</v>
      </c>
      <c r="AX425" s="13" t="s">
        <v>81</v>
      </c>
      <c r="AY425" s="168" t="s">
        <v>139</v>
      </c>
    </row>
    <row r="426" spans="2:65" s="1" customFormat="1" ht="24.15" customHeight="1">
      <c r="B426" s="132"/>
      <c r="C426" s="133" t="s">
        <v>475</v>
      </c>
      <c r="D426" s="133" t="s">
        <v>142</v>
      </c>
      <c r="E426" s="134" t="s">
        <v>989</v>
      </c>
      <c r="F426" s="135" t="s">
        <v>990</v>
      </c>
      <c r="G426" s="136" t="s">
        <v>145</v>
      </c>
      <c r="H426" s="137">
        <v>1</v>
      </c>
      <c r="I426" s="138"/>
      <c r="J426" s="139">
        <f>ROUND(I426*H426,2)</f>
        <v>0</v>
      </c>
      <c r="K426" s="135" t="s">
        <v>146</v>
      </c>
      <c r="L426" s="33"/>
      <c r="M426" s="140" t="s">
        <v>3</v>
      </c>
      <c r="N426" s="141" t="s">
        <v>45</v>
      </c>
      <c r="P426" s="142">
        <f>O426*H426</f>
        <v>0</v>
      </c>
      <c r="Q426" s="142">
        <v>0.45937</v>
      </c>
      <c r="R426" s="142">
        <f>Q426*H426</f>
        <v>0.45937</v>
      </c>
      <c r="S426" s="142">
        <v>0</v>
      </c>
      <c r="T426" s="143">
        <f>S426*H426</f>
        <v>0</v>
      </c>
      <c r="AR426" s="144" t="s">
        <v>159</v>
      </c>
      <c r="AT426" s="144" t="s">
        <v>142</v>
      </c>
      <c r="AU426" s="144" t="s">
        <v>83</v>
      </c>
      <c r="AY426" s="18" t="s">
        <v>139</v>
      </c>
      <c r="BE426" s="145">
        <f>IF(N426="základní",J426,0)</f>
        <v>0</v>
      </c>
      <c r="BF426" s="145">
        <f>IF(N426="snížená",J426,0)</f>
        <v>0</v>
      </c>
      <c r="BG426" s="145">
        <f>IF(N426="zákl. přenesená",J426,0)</f>
        <v>0</v>
      </c>
      <c r="BH426" s="145">
        <f>IF(N426="sníž. přenesená",J426,0)</f>
        <v>0</v>
      </c>
      <c r="BI426" s="145">
        <f>IF(N426="nulová",J426,0)</f>
        <v>0</v>
      </c>
      <c r="BJ426" s="18" t="s">
        <v>81</v>
      </c>
      <c r="BK426" s="145">
        <f>ROUND(I426*H426,2)</f>
        <v>0</v>
      </c>
      <c r="BL426" s="18" t="s">
        <v>159</v>
      </c>
      <c r="BM426" s="144" t="s">
        <v>991</v>
      </c>
    </row>
    <row r="427" spans="2:65" s="1" customFormat="1">
      <c r="B427" s="33"/>
      <c r="D427" s="146" t="s">
        <v>148</v>
      </c>
      <c r="F427" s="147" t="s">
        <v>992</v>
      </c>
      <c r="I427" s="148"/>
      <c r="L427" s="33"/>
      <c r="M427" s="149"/>
      <c r="T427" s="54"/>
      <c r="AT427" s="18" t="s">
        <v>148</v>
      </c>
      <c r="AU427" s="18" t="s">
        <v>83</v>
      </c>
    </row>
    <row r="428" spans="2:65" s="1" customFormat="1" ht="24.15" customHeight="1">
      <c r="B428" s="132"/>
      <c r="C428" s="133" t="s">
        <v>993</v>
      </c>
      <c r="D428" s="133" t="s">
        <v>142</v>
      </c>
      <c r="E428" s="134" t="s">
        <v>994</v>
      </c>
      <c r="F428" s="135" t="s">
        <v>995</v>
      </c>
      <c r="G428" s="136" t="s">
        <v>145</v>
      </c>
      <c r="H428" s="137">
        <v>1</v>
      </c>
      <c r="I428" s="138"/>
      <c r="J428" s="139">
        <f>ROUND(I428*H428,2)</f>
        <v>0</v>
      </c>
      <c r="K428" s="135" t="s">
        <v>146</v>
      </c>
      <c r="L428" s="33"/>
      <c r="M428" s="140" t="s">
        <v>3</v>
      </c>
      <c r="N428" s="141" t="s">
        <v>45</v>
      </c>
      <c r="P428" s="142">
        <f>O428*H428</f>
        <v>0</v>
      </c>
      <c r="Q428" s="142">
        <v>0.04</v>
      </c>
      <c r="R428" s="142">
        <f>Q428*H428</f>
        <v>0.04</v>
      </c>
      <c r="S428" s="142">
        <v>0</v>
      </c>
      <c r="T428" s="143">
        <f>S428*H428</f>
        <v>0</v>
      </c>
      <c r="AR428" s="144" t="s">
        <v>159</v>
      </c>
      <c r="AT428" s="144" t="s">
        <v>142</v>
      </c>
      <c r="AU428" s="144" t="s">
        <v>83</v>
      </c>
      <c r="AY428" s="18" t="s">
        <v>139</v>
      </c>
      <c r="BE428" s="145">
        <f>IF(N428="základní",J428,0)</f>
        <v>0</v>
      </c>
      <c r="BF428" s="145">
        <f>IF(N428="snížená",J428,0)</f>
        <v>0</v>
      </c>
      <c r="BG428" s="145">
        <f>IF(N428="zákl. přenesená",J428,0)</f>
        <v>0</v>
      </c>
      <c r="BH428" s="145">
        <f>IF(N428="sníž. přenesená",J428,0)</f>
        <v>0</v>
      </c>
      <c r="BI428" s="145">
        <f>IF(N428="nulová",J428,0)</f>
        <v>0</v>
      </c>
      <c r="BJ428" s="18" t="s">
        <v>81</v>
      </c>
      <c r="BK428" s="145">
        <f>ROUND(I428*H428,2)</f>
        <v>0</v>
      </c>
      <c r="BL428" s="18" t="s">
        <v>159</v>
      </c>
      <c r="BM428" s="144" t="s">
        <v>996</v>
      </c>
    </row>
    <row r="429" spans="2:65" s="1" customFormat="1">
      <c r="B429" s="33"/>
      <c r="D429" s="146" t="s">
        <v>148</v>
      </c>
      <c r="F429" s="147" t="s">
        <v>997</v>
      </c>
      <c r="I429" s="148"/>
      <c r="L429" s="33"/>
      <c r="M429" s="149"/>
      <c r="T429" s="54"/>
      <c r="AT429" s="18" t="s">
        <v>148</v>
      </c>
      <c r="AU429" s="18" t="s">
        <v>83</v>
      </c>
    </row>
    <row r="430" spans="2:65" s="1" customFormat="1" ht="24.15" customHeight="1">
      <c r="B430" s="132"/>
      <c r="C430" s="150" t="s">
        <v>478</v>
      </c>
      <c r="D430" s="150" t="s">
        <v>150</v>
      </c>
      <c r="E430" s="151" t="s">
        <v>998</v>
      </c>
      <c r="F430" s="152" t="s">
        <v>999</v>
      </c>
      <c r="G430" s="153" t="s">
        <v>145</v>
      </c>
      <c r="H430" s="154">
        <v>1</v>
      </c>
      <c r="I430" s="155"/>
      <c r="J430" s="156">
        <f>ROUND(I430*H430,2)</f>
        <v>0</v>
      </c>
      <c r="K430" s="152" t="s">
        <v>146</v>
      </c>
      <c r="L430" s="157"/>
      <c r="M430" s="158" t="s">
        <v>3</v>
      </c>
      <c r="N430" s="159" t="s">
        <v>45</v>
      </c>
      <c r="P430" s="142">
        <f>O430*H430</f>
        <v>0</v>
      </c>
      <c r="Q430" s="142">
        <v>1.3299999999999999E-2</v>
      </c>
      <c r="R430" s="142">
        <f>Q430*H430</f>
        <v>1.3299999999999999E-2</v>
      </c>
      <c r="S430" s="142">
        <v>0</v>
      </c>
      <c r="T430" s="143">
        <f>S430*H430</f>
        <v>0</v>
      </c>
      <c r="AR430" s="144" t="s">
        <v>140</v>
      </c>
      <c r="AT430" s="144" t="s">
        <v>150</v>
      </c>
      <c r="AU430" s="144" t="s">
        <v>83</v>
      </c>
      <c r="AY430" s="18" t="s">
        <v>139</v>
      </c>
      <c r="BE430" s="145">
        <f>IF(N430="základní",J430,0)</f>
        <v>0</v>
      </c>
      <c r="BF430" s="145">
        <f>IF(N430="snížená",J430,0)</f>
        <v>0</v>
      </c>
      <c r="BG430" s="145">
        <f>IF(N430="zákl. přenesená",J430,0)</f>
        <v>0</v>
      </c>
      <c r="BH430" s="145">
        <f>IF(N430="sníž. přenesená",J430,0)</f>
        <v>0</v>
      </c>
      <c r="BI430" s="145">
        <f>IF(N430="nulová",J430,0)</f>
        <v>0</v>
      </c>
      <c r="BJ430" s="18" t="s">
        <v>81</v>
      </c>
      <c r="BK430" s="145">
        <f>ROUND(I430*H430,2)</f>
        <v>0</v>
      </c>
      <c r="BL430" s="18" t="s">
        <v>159</v>
      </c>
      <c r="BM430" s="144" t="s">
        <v>1000</v>
      </c>
    </row>
    <row r="431" spans="2:65" s="1" customFormat="1" ht="24.15" customHeight="1">
      <c r="B431" s="132"/>
      <c r="C431" s="150" t="s">
        <v>1001</v>
      </c>
      <c r="D431" s="150" t="s">
        <v>150</v>
      </c>
      <c r="E431" s="151" t="s">
        <v>1002</v>
      </c>
      <c r="F431" s="152" t="s">
        <v>1003</v>
      </c>
      <c r="G431" s="153" t="s">
        <v>145</v>
      </c>
      <c r="H431" s="154">
        <v>1</v>
      </c>
      <c r="I431" s="155"/>
      <c r="J431" s="156">
        <f>ROUND(I431*H431,2)</f>
        <v>0</v>
      </c>
      <c r="K431" s="152" t="s">
        <v>146</v>
      </c>
      <c r="L431" s="157"/>
      <c r="M431" s="158" t="s">
        <v>3</v>
      </c>
      <c r="N431" s="159" t="s">
        <v>45</v>
      </c>
      <c r="P431" s="142">
        <f>O431*H431</f>
        <v>0</v>
      </c>
      <c r="Q431" s="142">
        <v>2.9999999999999997E-4</v>
      </c>
      <c r="R431" s="142">
        <f>Q431*H431</f>
        <v>2.9999999999999997E-4</v>
      </c>
      <c r="S431" s="142">
        <v>0</v>
      </c>
      <c r="T431" s="143">
        <f>S431*H431</f>
        <v>0</v>
      </c>
      <c r="AR431" s="144" t="s">
        <v>140</v>
      </c>
      <c r="AT431" s="144" t="s">
        <v>150</v>
      </c>
      <c r="AU431" s="144" t="s">
        <v>83</v>
      </c>
      <c r="AY431" s="18" t="s">
        <v>139</v>
      </c>
      <c r="BE431" s="145">
        <f>IF(N431="základní",J431,0)</f>
        <v>0</v>
      </c>
      <c r="BF431" s="145">
        <f>IF(N431="snížená",J431,0)</f>
        <v>0</v>
      </c>
      <c r="BG431" s="145">
        <f>IF(N431="zákl. přenesená",J431,0)</f>
        <v>0</v>
      </c>
      <c r="BH431" s="145">
        <f>IF(N431="sníž. přenesená",J431,0)</f>
        <v>0</v>
      </c>
      <c r="BI431" s="145">
        <f>IF(N431="nulová",J431,0)</f>
        <v>0</v>
      </c>
      <c r="BJ431" s="18" t="s">
        <v>81</v>
      </c>
      <c r="BK431" s="145">
        <f>ROUND(I431*H431,2)</f>
        <v>0</v>
      </c>
      <c r="BL431" s="18" t="s">
        <v>159</v>
      </c>
      <c r="BM431" s="144" t="s">
        <v>1004</v>
      </c>
    </row>
    <row r="432" spans="2:65" s="1" customFormat="1" ht="16.5" customHeight="1">
      <c r="B432" s="132"/>
      <c r="C432" s="133" t="s">
        <v>484</v>
      </c>
      <c r="D432" s="133" t="s">
        <v>142</v>
      </c>
      <c r="E432" s="134" t="s">
        <v>1005</v>
      </c>
      <c r="F432" s="135" t="s">
        <v>1006</v>
      </c>
      <c r="G432" s="136" t="s">
        <v>169</v>
      </c>
      <c r="H432" s="137">
        <v>37.380000000000003</v>
      </c>
      <c r="I432" s="138"/>
      <c r="J432" s="139">
        <f>ROUND(I432*H432,2)</f>
        <v>0</v>
      </c>
      <c r="K432" s="135" t="s">
        <v>146</v>
      </c>
      <c r="L432" s="33"/>
      <c r="M432" s="140" t="s">
        <v>3</v>
      </c>
      <c r="N432" s="141" t="s">
        <v>45</v>
      </c>
      <c r="P432" s="142">
        <f>O432*H432</f>
        <v>0</v>
      </c>
      <c r="Q432" s="142">
        <v>1.9000000000000001E-4</v>
      </c>
      <c r="R432" s="142">
        <f>Q432*H432</f>
        <v>7.1022000000000012E-3</v>
      </c>
      <c r="S432" s="142">
        <v>0</v>
      </c>
      <c r="T432" s="143">
        <f>S432*H432</f>
        <v>0</v>
      </c>
      <c r="AR432" s="144" t="s">
        <v>159</v>
      </c>
      <c r="AT432" s="144" t="s">
        <v>142</v>
      </c>
      <c r="AU432" s="144" t="s">
        <v>83</v>
      </c>
      <c r="AY432" s="18" t="s">
        <v>139</v>
      </c>
      <c r="BE432" s="145">
        <f>IF(N432="základní",J432,0)</f>
        <v>0</v>
      </c>
      <c r="BF432" s="145">
        <f>IF(N432="snížená",J432,0)</f>
        <v>0</v>
      </c>
      <c r="BG432" s="145">
        <f>IF(N432="zákl. přenesená",J432,0)</f>
        <v>0</v>
      </c>
      <c r="BH432" s="145">
        <f>IF(N432="sníž. přenesená",J432,0)</f>
        <v>0</v>
      </c>
      <c r="BI432" s="145">
        <f>IF(N432="nulová",J432,0)</f>
        <v>0</v>
      </c>
      <c r="BJ432" s="18" t="s">
        <v>81</v>
      </c>
      <c r="BK432" s="145">
        <f>ROUND(I432*H432,2)</f>
        <v>0</v>
      </c>
      <c r="BL432" s="18" t="s">
        <v>159</v>
      </c>
      <c r="BM432" s="144" t="s">
        <v>1007</v>
      </c>
    </row>
    <row r="433" spans="2:65" s="1" customFormat="1">
      <c r="B433" s="33"/>
      <c r="D433" s="146" t="s">
        <v>148</v>
      </c>
      <c r="F433" s="147" t="s">
        <v>1008</v>
      </c>
      <c r="I433" s="148"/>
      <c r="L433" s="33"/>
      <c r="M433" s="149"/>
      <c r="T433" s="54"/>
      <c r="AT433" s="18" t="s">
        <v>148</v>
      </c>
      <c r="AU433" s="18" t="s">
        <v>83</v>
      </c>
    </row>
    <row r="434" spans="2:65" s="12" customFormat="1">
      <c r="B434" s="160"/>
      <c r="D434" s="161" t="s">
        <v>154</v>
      </c>
      <c r="E434" s="162" t="s">
        <v>3</v>
      </c>
      <c r="F434" s="163" t="s">
        <v>692</v>
      </c>
      <c r="H434" s="162" t="s">
        <v>3</v>
      </c>
      <c r="I434" s="164"/>
      <c r="L434" s="160"/>
      <c r="M434" s="165"/>
      <c r="T434" s="166"/>
      <c r="AT434" s="162" t="s">
        <v>154</v>
      </c>
      <c r="AU434" s="162" t="s">
        <v>83</v>
      </c>
      <c r="AV434" s="12" t="s">
        <v>81</v>
      </c>
      <c r="AW434" s="12" t="s">
        <v>35</v>
      </c>
      <c r="AX434" s="12" t="s">
        <v>74</v>
      </c>
      <c r="AY434" s="162" t="s">
        <v>139</v>
      </c>
    </row>
    <row r="435" spans="2:65" s="13" customFormat="1">
      <c r="B435" s="167"/>
      <c r="D435" s="161" t="s">
        <v>154</v>
      </c>
      <c r="E435" s="168" t="s">
        <v>3</v>
      </c>
      <c r="F435" s="169" t="s">
        <v>1009</v>
      </c>
      <c r="H435" s="170">
        <v>37.380000000000003</v>
      </c>
      <c r="I435" s="171"/>
      <c r="L435" s="167"/>
      <c r="M435" s="172"/>
      <c r="T435" s="173"/>
      <c r="AT435" s="168" t="s">
        <v>154</v>
      </c>
      <c r="AU435" s="168" t="s">
        <v>83</v>
      </c>
      <c r="AV435" s="13" t="s">
        <v>83</v>
      </c>
      <c r="AW435" s="13" t="s">
        <v>35</v>
      </c>
      <c r="AX435" s="13" t="s">
        <v>81</v>
      </c>
      <c r="AY435" s="168" t="s">
        <v>139</v>
      </c>
    </row>
    <row r="436" spans="2:65" s="1" customFormat="1" ht="24.15" customHeight="1">
      <c r="B436" s="132"/>
      <c r="C436" s="133" t="s">
        <v>1010</v>
      </c>
      <c r="D436" s="133" t="s">
        <v>142</v>
      </c>
      <c r="E436" s="134" t="s">
        <v>1011</v>
      </c>
      <c r="F436" s="135" t="s">
        <v>1012</v>
      </c>
      <c r="G436" s="136" t="s">
        <v>169</v>
      </c>
      <c r="H436" s="137">
        <v>35.6</v>
      </c>
      <c r="I436" s="138"/>
      <c r="J436" s="139">
        <f>ROUND(I436*H436,2)</f>
        <v>0</v>
      </c>
      <c r="K436" s="135" t="s">
        <v>146</v>
      </c>
      <c r="L436" s="33"/>
      <c r="M436" s="140" t="s">
        <v>3</v>
      </c>
      <c r="N436" s="141" t="s">
        <v>45</v>
      </c>
      <c r="P436" s="142">
        <f>O436*H436</f>
        <v>0</v>
      </c>
      <c r="Q436" s="142">
        <v>9.0000000000000006E-5</v>
      </c>
      <c r="R436" s="142">
        <f>Q436*H436</f>
        <v>3.2040000000000003E-3</v>
      </c>
      <c r="S436" s="142">
        <v>0</v>
      </c>
      <c r="T436" s="143">
        <f>S436*H436</f>
        <v>0</v>
      </c>
      <c r="AR436" s="144" t="s">
        <v>159</v>
      </c>
      <c r="AT436" s="144" t="s">
        <v>142</v>
      </c>
      <c r="AU436" s="144" t="s">
        <v>83</v>
      </c>
      <c r="AY436" s="18" t="s">
        <v>139</v>
      </c>
      <c r="BE436" s="145">
        <f>IF(N436="základní",J436,0)</f>
        <v>0</v>
      </c>
      <c r="BF436" s="145">
        <f>IF(N436="snížená",J436,0)</f>
        <v>0</v>
      </c>
      <c r="BG436" s="145">
        <f>IF(N436="zákl. přenesená",J436,0)</f>
        <v>0</v>
      </c>
      <c r="BH436" s="145">
        <f>IF(N436="sníž. přenesená",J436,0)</f>
        <v>0</v>
      </c>
      <c r="BI436" s="145">
        <f>IF(N436="nulová",J436,0)</f>
        <v>0</v>
      </c>
      <c r="BJ436" s="18" t="s">
        <v>81</v>
      </c>
      <c r="BK436" s="145">
        <f>ROUND(I436*H436,2)</f>
        <v>0</v>
      </c>
      <c r="BL436" s="18" t="s">
        <v>159</v>
      </c>
      <c r="BM436" s="144" t="s">
        <v>1013</v>
      </c>
    </row>
    <row r="437" spans="2:65" s="1" customFormat="1">
      <c r="B437" s="33"/>
      <c r="D437" s="146" t="s">
        <v>148</v>
      </c>
      <c r="F437" s="147" t="s">
        <v>1014</v>
      </c>
      <c r="I437" s="148"/>
      <c r="L437" s="33"/>
      <c r="M437" s="149"/>
      <c r="T437" s="54"/>
      <c r="AT437" s="18" t="s">
        <v>148</v>
      </c>
      <c r="AU437" s="18" t="s">
        <v>83</v>
      </c>
    </row>
    <row r="438" spans="2:65" s="12" customFormat="1">
      <c r="B438" s="160"/>
      <c r="D438" s="161" t="s">
        <v>154</v>
      </c>
      <c r="E438" s="162" t="s">
        <v>3</v>
      </c>
      <c r="F438" s="163" t="s">
        <v>692</v>
      </c>
      <c r="H438" s="162" t="s">
        <v>3</v>
      </c>
      <c r="I438" s="164"/>
      <c r="L438" s="160"/>
      <c r="M438" s="165"/>
      <c r="T438" s="166"/>
      <c r="AT438" s="162" t="s">
        <v>154</v>
      </c>
      <c r="AU438" s="162" t="s">
        <v>83</v>
      </c>
      <c r="AV438" s="12" t="s">
        <v>81</v>
      </c>
      <c r="AW438" s="12" t="s">
        <v>35</v>
      </c>
      <c r="AX438" s="12" t="s">
        <v>74</v>
      </c>
      <c r="AY438" s="162" t="s">
        <v>139</v>
      </c>
    </row>
    <row r="439" spans="2:65" s="13" customFormat="1">
      <c r="B439" s="167"/>
      <c r="D439" s="161" t="s">
        <v>154</v>
      </c>
      <c r="E439" s="168" t="s">
        <v>3</v>
      </c>
      <c r="F439" s="169" t="s">
        <v>872</v>
      </c>
      <c r="H439" s="170">
        <v>35.6</v>
      </c>
      <c r="I439" s="171"/>
      <c r="L439" s="167"/>
      <c r="M439" s="172"/>
      <c r="T439" s="173"/>
      <c r="AT439" s="168" t="s">
        <v>154</v>
      </c>
      <c r="AU439" s="168" t="s">
        <v>83</v>
      </c>
      <c r="AV439" s="13" t="s">
        <v>83</v>
      </c>
      <c r="AW439" s="13" t="s">
        <v>35</v>
      </c>
      <c r="AX439" s="13" t="s">
        <v>81</v>
      </c>
      <c r="AY439" s="168" t="s">
        <v>139</v>
      </c>
    </row>
    <row r="440" spans="2:65" s="1" customFormat="1" ht="16.5" customHeight="1">
      <c r="B440" s="132"/>
      <c r="C440" s="150" t="s">
        <v>488</v>
      </c>
      <c r="D440" s="150" t="s">
        <v>150</v>
      </c>
      <c r="E440" s="151" t="s">
        <v>250</v>
      </c>
      <c r="F440" s="152" t="s">
        <v>251</v>
      </c>
      <c r="G440" s="153" t="s">
        <v>145</v>
      </c>
      <c r="H440" s="154">
        <v>5</v>
      </c>
      <c r="I440" s="155"/>
      <c r="J440" s="156">
        <f>ROUND(I440*H440,2)</f>
        <v>0</v>
      </c>
      <c r="K440" s="152" t="s">
        <v>3</v>
      </c>
      <c r="L440" s="157"/>
      <c r="M440" s="158" t="s">
        <v>3</v>
      </c>
      <c r="N440" s="159" t="s">
        <v>45</v>
      </c>
      <c r="P440" s="142">
        <f>O440*H440</f>
        <v>0</v>
      </c>
      <c r="Q440" s="142">
        <v>0</v>
      </c>
      <c r="R440" s="142">
        <f>Q440*H440</f>
        <v>0</v>
      </c>
      <c r="S440" s="142">
        <v>0</v>
      </c>
      <c r="T440" s="143">
        <f>S440*H440</f>
        <v>0</v>
      </c>
      <c r="AR440" s="144" t="s">
        <v>140</v>
      </c>
      <c r="AT440" s="144" t="s">
        <v>150</v>
      </c>
      <c r="AU440" s="144" t="s">
        <v>83</v>
      </c>
      <c r="AY440" s="18" t="s">
        <v>139</v>
      </c>
      <c r="BE440" s="145">
        <f>IF(N440="základní",J440,0)</f>
        <v>0</v>
      </c>
      <c r="BF440" s="145">
        <f>IF(N440="snížená",J440,0)</f>
        <v>0</v>
      </c>
      <c r="BG440" s="145">
        <f>IF(N440="zákl. přenesená",J440,0)</f>
        <v>0</v>
      </c>
      <c r="BH440" s="145">
        <f>IF(N440="sníž. přenesená",J440,0)</f>
        <v>0</v>
      </c>
      <c r="BI440" s="145">
        <f>IF(N440="nulová",J440,0)</f>
        <v>0</v>
      </c>
      <c r="BJ440" s="18" t="s">
        <v>81</v>
      </c>
      <c r="BK440" s="145">
        <f>ROUND(I440*H440,2)</f>
        <v>0</v>
      </c>
      <c r="BL440" s="18" t="s">
        <v>159</v>
      </c>
      <c r="BM440" s="144" t="s">
        <v>1015</v>
      </c>
    </row>
    <row r="441" spans="2:65" s="12" customFormat="1">
      <c r="B441" s="160"/>
      <c r="D441" s="161" t="s">
        <v>154</v>
      </c>
      <c r="E441" s="162" t="s">
        <v>3</v>
      </c>
      <c r="F441" s="163" t="s">
        <v>692</v>
      </c>
      <c r="H441" s="162" t="s">
        <v>3</v>
      </c>
      <c r="I441" s="164"/>
      <c r="L441" s="160"/>
      <c r="M441" s="165"/>
      <c r="T441" s="166"/>
      <c r="AT441" s="162" t="s">
        <v>154</v>
      </c>
      <c r="AU441" s="162" t="s">
        <v>83</v>
      </c>
      <c r="AV441" s="12" t="s">
        <v>81</v>
      </c>
      <c r="AW441" s="12" t="s">
        <v>35</v>
      </c>
      <c r="AX441" s="12" t="s">
        <v>74</v>
      </c>
      <c r="AY441" s="162" t="s">
        <v>139</v>
      </c>
    </row>
    <row r="442" spans="2:65" s="12" customFormat="1">
      <c r="B442" s="160"/>
      <c r="D442" s="161" t="s">
        <v>154</v>
      </c>
      <c r="E442" s="162" t="s">
        <v>3</v>
      </c>
      <c r="F442" s="163" t="s">
        <v>932</v>
      </c>
      <c r="H442" s="162" t="s">
        <v>3</v>
      </c>
      <c r="I442" s="164"/>
      <c r="L442" s="160"/>
      <c r="M442" s="165"/>
      <c r="T442" s="166"/>
      <c r="AT442" s="162" t="s">
        <v>154</v>
      </c>
      <c r="AU442" s="162" t="s">
        <v>83</v>
      </c>
      <c r="AV442" s="12" t="s">
        <v>81</v>
      </c>
      <c r="AW442" s="12" t="s">
        <v>35</v>
      </c>
      <c r="AX442" s="12" t="s">
        <v>74</v>
      </c>
      <c r="AY442" s="162" t="s">
        <v>139</v>
      </c>
    </row>
    <row r="443" spans="2:65" s="12" customFormat="1">
      <c r="B443" s="160"/>
      <c r="D443" s="161" t="s">
        <v>154</v>
      </c>
      <c r="E443" s="162" t="s">
        <v>3</v>
      </c>
      <c r="F443" s="163" t="s">
        <v>244</v>
      </c>
      <c r="H443" s="162" t="s">
        <v>3</v>
      </c>
      <c r="I443" s="164"/>
      <c r="L443" s="160"/>
      <c r="M443" s="165"/>
      <c r="T443" s="166"/>
      <c r="AT443" s="162" t="s">
        <v>154</v>
      </c>
      <c r="AU443" s="162" t="s">
        <v>83</v>
      </c>
      <c r="AV443" s="12" t="s">
        <v>81</v>
      </c>
      <c r="AW443" s="12" t="s">
        <v>35</v>
      </c>
      <c r="AX443" s="12" t="s">
        <v>74</v>
      </c>
      <c r="AY443" s="162" t="s">
        <v>139</v>
      </c>
    </row>
    <row r="444" spans="2:65" s="12" customFormat="1">
      <c r="B444" s="160"/>
      <c r="D444" s="161" t="s">
        <v>154</v>
      </c>
      <c r="E444" s="162" t="s">
        <v>3</v>
      </c>
      <c r="F444" s="163" t="s">
        <v>245</v>
      </c>
      <c r="H444" s="162" t="s">
        <v>3</v>
      </c>
      <c r="I444" s="164"/>
      <c r="L444" s="160"/>
      <c r="M444" s="165"/>
      <c r="T444" s="166"/>
      <c r="AT444" s="162" t="s">
        <v>154</v>
      </c>
      <c r="AU444" s="162" t="s">
        <v>83</v>
      </c>
      <c r="AV444" s="12" t="s">
        <v>81</v>
      </c>
      <c r="AW444" s="12" t="s">
        <v>35</v>
      </c>
      <c r="AX444" s="12" t="s">
        <v>74</v>
      </c>
      <c r="AY444" s="162" t="s">
        <v>139</v>
      </c>
    </row>
    <row r="445" spans="2:65" s="12" customFormat="1">
      <c r="B445" s="160"/>
      <c r="D445" s="161" t="s">
        <v>154</v>
      </c>
      <c r="E445" s="162" t="s">
        <v>3</v>
      </c>
      <c r="F445" s="163" t="s">
        <v>246</v>
      </c>
      <c r="H445" s="162" t="s">
        <v>3</v>
      </c>
      <c r="I445" s="164"/>
      <c r="L445" s="160"/>
      <c r="M445" s="165"/>
      <c r="T445" s="166"/>
      <c r="AT445" s="162" t="s">
        <v>154</v>
      </c>
      <c r="AU445" s="162" t="s">
        <v>83</v>
      </c>
      <c r="AV445" s="12" t="s">
        <v>81</v>
      </c>
      <c r="AW445" s="12" t="s">
        <v>35</v>
      </c>
      <c r="AX445" s="12" t="s">
        <v>74</v>
      </c>
      <c r="AY445" s="162" t="s">
        <v>139</v>
      </c>
    </row>
    <row r="446" spans="2:65" s="12" customFormat="1">
      <c r="B446" s="160"/>
      <c r="D446" s="161" t="s">
        <v>154</v>
      </c>
      <c r="E446" s="162" t="s">
        <v>3</v>
      </c>
      <c r="F446" s="163" t="s">
        <v>247</v>
      </c>
      <c r="H446" s="162" t="s">
        <v>3</v>
      </c>
      <c r="I446" s="164"/>
      <c r="L446" s="160"/>
      <c r="M446" s="165"/>
      <c r="T446" s="166"/>
      <c r="AT446" s="162" t="s">
        <v>154</v>
      </c>
      <c r="AU446" s="162" t="s">
        <v>83</v>
      </c>
      <c r="AV446" s="12" t="s">
        <v>81</v>
      </c>
      <c r="AW446" s="12" t="s">
        <v>35</v>
      </c>
      <c r="AX446" s="12" t="s">
        <v>74</v>
      </c>
      <c r="AY446" s="162" t="s">
        <v>139</v>
      </c>
    </row>
    <row r="447" spans="2:65" s="12" customFormat="1">
      <c r="B447" s="160"/>
      <c r="D447" s="161" t="s">
        <v>154</v>
      </c>
      <c r="E447" s="162" t="s">
        <v>3</v>
      </c>
      <c r="F447" s="163" t="s">
        <v>248</v>
      </c>
      <c r="H447" s="162" t="s">
        <v>3</v>
      </c>
      <c r="I447" s="164"/>
      <c r="L447" s="160"/>
      <c r="M447" s="165"/>
      <c r="T447" s="166"/>
      <c r="AT447" s="162" t="s">
        <v>154</v>
      </c>
      <c r="AU447" s="162" t="s">
        <v>83</v>
      </c>
      <c r="AV447" s="12" t="s">
        <v>81</v>
      </c>
      <c r="AW447" s="12" t="s">
        <v>35</v>
      </c>
      <c r="AX447" s="12" t="s">
        <v>74</v>
      </c>
      <c r="AY447" s="162" t="s">
        <v>139</v>
      </c>
    </row>
    <row r="448" spans="2:65" s="13" customFormat="1">
      <c r="B448" s="167"/>
      <c r="D448" s="161" t="s">
        <v>154</v>
      </c>
      <c r="E448" s="168" t="s">
        <v>3</v>
      </c>
      <c r="F448" s="169" t="s">
        <v>1016</v>
      </c>
      <c r="H448" s="170">
        <v>5</v>
      </c>
      <c r="I448" s="171"/>
      <c r="L448" s="167"/>
      <c r="M448" s="172"/>
      <c r="T448" s="173"/>
      <c r="AT448" s="168" t="s">
        <v>154</v>
      </c>
      <c r="AU448" s="168" t="s">
        <v>83</v>
      </c>
      <c r="AV448" s="13" t="s">
        <v>83</v>
      </c>
      <c r="AW448" s="13" t="s">
        <v>35</v>
      </c>
      <c r="AX448" s="13" t="s">
        <v>81</v>
      </c>
      <c r="AY448" s="168" t="s">
        <v>139</v>
      </c>
    </row>
    <row r="449" spans="2:65" s="11" customFormat="1" ht="22.8" customHeight="1">
      <c r="B449" s="120"/>
      <c r="D449" s="121" t="s">
        <v>73</v>
      </c>
      <c r="E449" s="130" t="s">
        <v>187</v>
      </c>
      <c r="F449" s="130" t="s">
        <v>1017</v>
      </c>
      <c r="I449" s="123"/>
      <c r="J449" s="131">
        <f>BK449</f>
        <v>0</v>
      </c>
      <c r="L449" s="120"/>
      <c r="M449" s="125"/>
      <c r="P449" s="126">
        <f>SUM(P450:P462)</f>
        <v>0</v>
      </c>
      <c r="R449" s="126">
        <f>SUM(R450:R462)</f>
        <v>1.5093000000000001</v>
      </c>
      <c r="T449" s="127">
        <f>SUM(T450:T462)</f>
        <v>0</v>
      </c>
      <c r="AR449" s="121" t="s">
        <v>81</v>
      </c>
      <c r="AT449" s="128" t="s">
        <v>73</v>
      </c>
      <c r="AU449" s="128" t="s">
        <v>81</v>
      </c>
      <c r="AY449" s="121" t="s">
        <v>139</v>
      </c>
      <c r="BK449" s="129">
        <f>SUM(BK450:BK462)</f>
        <v>0</v>
      </c>
    </row>
    <row r="450" spans="2:65" s="1" customFormat="1" ht="49.05" customHeight="1">
      <c r="B450" s="132"/>
      <c r="C450" s="133" t="s">
        <v>1018</v>
      </c>
      <c r="D450" s="133" t="s">
        <v>142</v>
      </c>
      <c r="E450" s="134" t="s">
        <v>1019</v>
      </c>
      <c r="F450" s="135" t="s">
        <v>1020</v>
      </c>
      <c r="G450" s="136" t="s">
        <v>169</v>
      </c>
      <c r="H450" s="137">
        <v>6</v>
      </c>
      <c r="I450" s="138"/>
      <c r="J450" s="139">
        <f>ROUND(I450*H450,2)</f>
        <v>0</v>
      </c>
      <c r="K450" s="135" t="s">
        <v>146</v>
      </c>
      <c r="L450" s="33"/>
      <c r="M450" s="140" t="s">
        <v>3</v>
      </c>
      <c r="N450" s="141" t="s">
        <v>45</v>
      </c>
      <c r="P450" s="142">
        <f>O450*H450</f>
        <v>0</v>
      </c>
      <c r="Q450" s="142">
        <v>0.16850000000000001</v>
      </c>
      <c r="R450" s="142">
        <f>Q450*H450</f>
        <v>1.0110000000000001</v>
      </c>
      <c r="S450" s="142">
        <v>0</v>
      </c>
      <c r="T450" s="143">
        <f>S450*H450</f>
        <v>0</v>
      </c>
      <c r="AR450" s="144" t="s">
        <v>159</v>
      </c>
      <c r="AT450" s="144" t="s">
        <v>142</v>
      </c>
      <c r="AU450" s="144" t="s">
        <v>83</v>
      </c>
      <c r="AY450" s="18" t="s">
        <v>139</v>
      </c>
      <c r="BE450" s="145">
        <f>IF(N450="základní",J450,0)</f>
        <v>0</v>
      </c>
      <c r="BF450" s="145">
        <f>IF(N450="snížená",J450,0)</f>
        <v>0</v>
      </c>
      <c r="BG450" s="145">
        <f>IF(N450="zákl. přenesená",J450,0)</f>
        <v>0</v>
      </c>
      <c r="BH450" s="145">
        <f>IF(N450="sníž. přenesená",J450,0)</f>
        <v>0</v>
      </c>
      <c r="BI450" s="145">
        <f>IF(N450="nulová",J450,0)</f>
        <v>0</v>
      </c>
      <c r="BJ450" s="18" t="s">
        <v>81</v>
      </c>
      <c r="BK450" s="145">
        <f>ROUND(I450*H450,2)</f>
        <v>0</v>
      </c>
      <c r="BL450" s="18" t="s">
        <v>159</v>
      </c>
      <c r="BM450" s="144" t="s">
        <v>1021</v>
      </c>
    </row>
    <row r="451" spans="2:65" s="1" customFormat="1">
      <c r="B451" s="33"/>
      <c r="D451" s="146" t="s">
        <v>148</v>
      </c>
      <c r="F451" s="147" t="s">
        <v>1022</v>
      </c>
      <c r="I451" s="148"/>
      <c r="L451" s="33"/>
      <c r="M451" s="149"/>
      <c r="T451" s="54"/>
      <c r="AT451" s="18" t="s">
        <v>148</v>
      </c>
      <c r="AU451" s="18" t="s">
        <v>83</v>
      </c>
    </row>
    <row r="452" spans="2:65" s="1" customFormat="1" ht="16.5" customHeight="1">
      <c r="B452" s="132"/>
      <c r="C452" s="150" t="s">
        <v>492</v>
      </c>
      <c r="D452" s="150" t="s">
        <v>150</v>
      </c>
      <c r="E452" s="151" t="s">
        <v>1023</v>
      </c>
      <c r="F452" s="152" t="s">
        <v>1024</v>
      </c>
      <c r="G452" s="153" t="s">
        <v>169</v>
      </c>
      <c r="H452" s="154">
        <v>6</v>
      </c>
      <c r="I452" s="155"/>
      <c r="J452" s="156">
        <f>ROUND(I452*H452,2)</f>
        <v>0</v>
      </c>
      <c r="K452" s="152" t="s">
        <v>146</v>
      </c>
      <c r="L452" s="157"/>
      <c r="M452" s="158" t="s">
        <v>3</v>
      </c>
      <c r="N452" s="159" t="s">
        <v>45</v>
      </c>
      <c r="P452" s="142">
        <f>O452*H452</f>
        <v>0</v>
      </c>
      <c r="Q452" s="142">
        <v>0.08</v>
      </c>
      <c r="R452" s="142">
        <f>Q452*H452</f>
        <v>0.48</v>
      </c>
      <c r="S452" s="142">
        <v>0</v>
      </c>
      <c r="T452" s="143">
        <f>S452*H452</f>
        <v>0</v>
      </c>
      <c r="AR452" s="144" t="s">
        <v>140</v>
      </c>
      <c r="AT452" s="144" t="s">
        <v>150</v>
      </c>
      <c r="AU452" s="144" t="s">
        <v>83</v>
      </c>
      <c r="AY452" s="18" t="s">
        <v>139</v>
      </c>
      <c r="BE452" s="145">
        <f>IF(N452="základní",J452,0)</f>
        <v>0</v>
      </c>
      <c r="BF452" s="145">
        <f>IF(N452="snížená",J452,0)</f>
        <v>0</v>
      </c>
      <c r="BG452" s="145">
        <f>IF(N452="zákl. přenesená",J452,0)</f>
        <v>0</v>
      </c>
      <c r="BH452" s="145">
        <f>IF(N452="sníž. přenesená",J452,0)</f>
        <v>0</v>
      </c>
      <c r="BI452" s="145">
        <f>IF(N452="nulová",J452,0)</f>
        <v>0</v>
      </c>
      <c r="BJ452" s="18" t="s">
        <v>81</v>
      </c>
      <c r="BK452" s="145">
        <f>ROUND(I452*H452,2)</f>
        <v>0</v>
      </c>
      <c r="BL452" s="18" t="s">
        <v>159</v>
      </c>
      <c r="BM452" s="144" t="s">
        <v>1025</v>
      </c>
    </row>
    <row r="453" spans="2:65" s="1" customFormat="1" ht="62.7" customHeight="1">
      <c r="B453" s="132"/>
      <c r="C453" s="133" t="s">
        <v>1026</v>
      </c>
      <c r="D453" s="133" t="s">
        <v>142</v>
      </c>
      <c r="E453" s="134" t="s">
        <v>1027</v>
      </c>
      <c r="F453" s="135" t="s">
        <v>1028</v>
      </c>
      <c r="G453" s="136" t="s">
        <v>169</v>
      </c>
      <c r="H453" s="137">
        <v>30</v>
      </c>
      <c r="I453" s="138"/>
      <c r="J453" s="139">
        <f>ROUND(I453*H453,2)</f>
        <v>0</v>
      </c>
      <c r="K453" s="135" t="s">
        <v>146</v>
      </c>
      <c r="L453" s="33"/>
      <c r="M453" s="140" t="s">
        <v>3</v>
      </c>
      <c r="N453" s="141" t="s">
        <v>45</v>
      </c>
      <c r="P453" s="142">
        <f>O453*H453</f>
        <v>0</v>
      </c>
      <c r="Q453" s="142">
        <v>6.0999999999999997E-4</v>
      </c>
      <c r="R453" s="142">
        <f>Q453*H453</f>
        <v>1.83E-2</v>
      </c>
      <c r="S453" s="142">
        <v>0</v>
      </c>
      <c r="T453" s="143">
        <f>S453*H453</f>
        <v>0</v>
      </c>
      <c r="AR453" s="144" t="s">
        <v>159</v>
      </c>
      <c r="AT453" s="144" t="s">
        <v>142</v>
      </c>
      <c r="AU453" s="144" t="s">
        <v>83</v>
      </c>
      <c r="AY453" s="18" t="s">
        <v>139</v>
      </c>
      <c r="BE453" s="145">
        <f>IF(N453="základní",J453,0)</f>
        <v>0</v>
      </c>
      <c r="BF453" s="145">
        <f>IF(N453="snížená",J453,0)</f>
        <v>0</v>
      </c>
      <c r="BG453" s="145">
        <f>IF(N453="zákl. přenesená",J453,0)</f>
        <v>0</v>
      </c>
      <c r="BH453" s="145">
        <f>IF(N453="sníž. přenesená",J453,0)</f>
        <v>0</v>
      </c>
      <c r="BI453" s="145">
        <f>IF(N453="nulová",J453,0)</f>
        <v>0</v>
      </c>
      <c r="BJ453" s="18" t="s">
        <v>81</v>
      </c>
      <c r="BK453" s="145">
        <f>ROUND(I453*H453,2)</f>
        <v>0</v>
      </c>
      <c r="BL453" s="18" t="s">
        <v>159</v>
      </c>
      <c r="BM453" s="144" t="s">
        <v>1029</v>
      </c>
    </row>
    <row r="454" spans="2:65" s="1" customFormat="1">
      <c r="B454" s="33"/>
      <c r="D454" s="146" t="s">
        <v>148</v>
      </c>
      <c r="F454" s="147" t="s">
        <v>1030</v>
      </c>
      <c r="I454" s="148"/>
      <c r="L454" s="33"/>
      <c r="M454" s="149"/>
      <c r="T454" s="54"/>
      <c r="AT454" s="18" t="s">
        <v>148</v>
      </c>
      <c r="AU454" s="18" t="s">
        <v>83</v>
      </c>
    </row>
    <row r="455" spans="2:65" s="12" customFormat="1">
      <c r="B455" s="160"/>
      <c r="D455" s="161" t="s">
        <v>154</v>
      </c>
      <c r="E455" s="162" t="s">
        <v>3</v>
      </c>
      <c r="F455" s="163" t="s">
        <v>837</v>
      </c>
      <c r="H455" s="162" t="s">
        <v>3</v>
      </c>
      <c r="I455" s="164"/>
      <c r="L455" s="160"/>
      <c r="M455" s="165"/>
      <c r="T455" s="166"/>
      <c r="AT455" s="162" t="s">
        <v>154</v>
      </c>
      <c r="AU455" s="162" t="s">
        <v>83</v>
      </c>
      <c r="AV455" s="12" t="s">
        <v>81</v>
      </c>
      <c r="AW455" s="12" t="s">
        <v>35</v>
      </c>
      <c r="AX455" s="12" t="s">
        <v>74</v>
      </c>
      <c r="AY455" s="162" t="s">
        <v>139</v>
      </c>
    </row>
    <row r="456" spans="2:65" s="13" customFormat="1">
      <c r="B456" s="167"/>
      <c r="D456" s="161" t="s">
        <v>154</v>
      </c>
      <c r="E456" s="168" t="s">
        <v>3</v>
      </c>
      <c r="F456" s="169" t="s">
        <v>1031</v>
      </c>
      <c r="H456" s="170">
        <v>30</v>
      </c>
      <c r="I456" s="171"/>
      <c r="L456" s="167"/>
      <c r="M456" s="172"/>
      <c r="T456" s="173"/>
      <c r="AT456" s="168" t="s">
        <v>154</v>
      </c>
      <c r="AU456" s="168" t="s">
        <v>83</v>
      </c>
      <c r="AV456" s="13" t="s">
        <v>83</v>
      </c>
      <c r="AW456" s="13" t="s">
        <v>35</v>
      </c>
      <c r="AX456" s="13" t="s">
        <v>81</v>
      </c>
      <c r="AY456" s="168" t="s">
        <v>139</v>
      </c>
    </row>
    <row r="457" spans="2:65" s="1" customFormat="1" ht="24.15" customHeight="1">
      <c r="B457" s="132"/>
      <c r="C457" s="133" t="s">
        <v>496</v>
      </c>
      <c r="D457" s="133" t="s">
        <v>142</v>
      </c>
      <c r="E457" s="134" t="s">
        <v>1032</v>
      </c>
      <c r="F457" s="135" t="s">
        <v>1033</v>
      </c>
      <c r="G457" s="136" t="s">
        <v>169</v>
      </c>
      <c r="H457" s="137">
        <v>58.5</v>
      </c>
      <c r="I457" s="138"/>
      <c r="J457" s="139">
        <f>ROUND(I457*H457,2)</f>
        <v>0</v>
      </c>
      <c r="K457" s="135" t="s">
        <v>146</v>
      </c>
      <c r="L457" s="33"/>
      <c r="M457" s="140" t="s">
        <v>3</v>
      </c>
      <c r="N457" s="141" t="s">
        <v>45</v>
      </c>
      <c r="P457" s="142">
        <f>O457*H457</f>
        <v>0</v>
      </c>
      <c r="Q457" s="142">
        <v>0</v>
      </c>
      <c r="R457" s="142">
        <f>Q457*H457</f>
        <v>0</v>
      </c>
      <c r="S457" s="142">
        <v>0</v>
      </c>
      <c r="T457" s="143">
        <f>S457*H457</f>
        <v>0</v>
      </c>
      <c r="AR457" s="144" t="s">
        <v>159</v>
      </c>
      <c r="AT457" s="144" t="s">
        <v>142</v>
      </c>
      <c r="AU457" s="144" t="s">
        <v>83</v>
      </c>
      <c r="AY457" s="18" t="s">
        <v>139</v>
      </c>
      <c r="BE457" s="145">
        <f>IF(N457="základní",J457,0)</f>
        <v>0</v>
      </c>
      <c r="BF457" s="145">
        <f>IF(N457="snížená",J457,0)</f>
        <v>0</v>
      </c>
      <c r="BG457" s="145">
        <f>IF(N457="zákl. přenesená",J457,0)</f>
        <v>0</v>
      </c>
      <c r="BH457" s="145">
        <f>IF(N457="sníž. přenesená",J457,0)</f>
        <v>0</v>
      </c>
      <c r="BI457" s="145">
        <f>IF(N457="nulová",J457,0)</f>
        <v>0</v>
      </c>
      <c r="BJ457" s="18" t="s">
        <v>81</v>
      </c>
      <c r="BK457" s="145">
        <f>ROUND(I457*H457,2)</f>
        <v>0</v>
      </c>
      <c r="BL457" s="18" t="s">
        <v>159</v>
      </c>
      <c r="BM457" s="144" t="s">
        <v>1034</v>
      </c>
    </row>
    <row r="458" spans="2:65" s="1" customFormat="1">
      <c r="B458" s="33"/>
      <c r="D458" s="146" t="s">
        <v>148</v>
      </c>
      <c r="F458" s="147" t="s">
        <v>1035</v>
      </c>
      <c r="I458" s="148"/>
      <c r="L458" s="33"/>
      <c r="M458" s="149"/>
      <c r="T458" s="54"/>
      <c r="AT458" s="18" t="s">
        <v>148</v>
      </c>
      <c r="AU458" s="18" t="s">
        <v>83</v>
      </c>
    </row>
    <row r="459" spans="2:65" s="12" customFormat="1">
      <c r="B459" s="160"/>
      <c r="D459" s="161" t="s">
        <v>154</v>
      </c>
      <c r="E459" s="162" t="s">
        <v>3</v>
      </c>
      <c r="F459" s="163" t="s">
        <v>837</v>
      </c>
      <c r="H459" s="162" t="s">
        <v>3</v>
      </c>
      <c r="I459" s="164"/>
      <c r="L459" s="160"/>
      <c r="M459" s="165"/>
      <c r="T459" s="166"/>
      <c r="AT459" s="162" t="s">
        <v>154</v>
      </c>
      <c r="AU459" s="162" t="s">
        <v>83</v>
      </c>
      <c r="AV459" s="12" t="s">
        <v>81</v>
      </c>
      <c r="AW459" s="12" t="s">
        <v>35</v>
      </c>
      <c r="AX459" s="12" t="s">
        <v>74</v>
      </c>
      <c r="AY459" s="162" t="s">
        <v>139</v>
      </c>
    </row>
    <row r="460" spans="2:65" s="13" customFormat="1">
      <c r="B460" s="167"/>
      <c r="D460" s="161" t="s">
        <v>154</v>
      </c>
      <c r="E460" s="168" t="s">
        <v>3</v>
      </c>
      <c r="F460" s="169" t="s">
        <v>1036</v>
      </c>
      <c r="H460" s="170">
        <v>28.5</v>
      </c>
      <c r="I460" s="171"/>
      <c r="L460" s="167"/>
      <c r="M460" s="172"/>
      <c r="T460" s="173"/>
      <c r="AT460" s="168" t="s">
        <v>154</v>
      </c>
      <c r="AU460" s="168" t="s">
        <v>83</v>
      </c>
      <c r="AV460" s="13" t="s">
        <v>83</v>
      </c>
      <c r="AW460" s="13" t="s">
        <v>35</v>
      </c>
      <c r="AX460" s="13" t="s">
        <v>74</v>
      </c>
      <c r="AY460" s="168" t="s">
        <v>139</v>
      </c>
    </row>
    <row r="461" spans="2:65" s="13" customFormat="1">
      <c r="B461" s="167"/>
      <c r="D461" s="161" t="s">
        <v>154</v>
      </c>
      <c r="E461" s="168" t="s">
        <v>3</v>
      </c>
      <c r="F461" s="169" t="s">
        <v>1037</v>
      </c>
      <c r="H461" s="170">
        <v>30</v>
      </c>
      <c r="I461" s="171"/>
      <c r="L461" s="167"/>
      <c r="M461" s="172"/>
      <c r="T461" s="173"/>
      <c r="AT461" s="168" t="s">
        <v>154</v>
      </c>
      <c r="AU461" s="168" t="s">
        <v>83</v>
      </c>
      <c r="AV461" s="13" t="s">
        <v>83</v>
      </c>
      <c r="AW461" s="13" t="s">
        <v>35</v>
      </c>
      <c r="AX461" s="13" t="s">
        <v>74</v>
      </c>
      <c r="AY461" s="168" t="s">
        <v>139</v>
      </c>
    </row>
    <row r="462" spans="2:65" s="14" customFormat="1">
      <c r="B462" s="184"/>
      <c r="D462" s="161" t="s">
        <v>154</v>
      </c>
      <c r="E462" s="185" t="s">
        <v>3</v>
      </c>
      <c r="F462" s="186" t="s">
        <v>623</v>
      </c>
      <c r="H462" s="187">
        <v>58.5</v>
      </c>
      <c r="I462" s="188"/>
      <c r="L462" s="184"/>
      <c r="M462" s="189"/>
      <c r="T462" s="190"/>
      <c r="AT462" s="185" t="s">
        <v>154</v>
      </c>
      <c r="AU462" s="185" t="s">
        <v>83</v>
      </c>
      <c r="AV462" s="14" t="s">
        <v>159</v>
      </c>
      <c r="AW462" s="14" t="s">
        <v>35</v>
      </c>
      <c r="AX462" s="14" t="s">
        <v>81</v>
      </c>
      <c r="AY462" s="185" t="s">
        <v>139</v>
      </c>
    </row>
    <row r="463" spans="2:65" s="11" customFormat="1" ht="22.8" customHeight="1">
      <c r="B463" s="120"/>
      <c r="D463" s="121" t="s">
        <v>73</v>
      </c>
      <c r="E463" s="130" t="s">
        <v>1038</v>
      </c>
      <c r="F463" s="130" t="s">
        <v>1039</v>
      </c>
      <c r="I463" s="123"/>
      <c r="J463" s="131">
        <f>BK463</f>
        <v>0</v>
      </c>
      <c r="L463" s="120"/>
      <c r="M463" s="125"/>
      <c r="P463" s="126">
        <f>SUM(P464:P482)</f>
        <v>0</v>
      </c>
      <c r="R463" s="126">
        <f>SUM(R464:R482)</f>
        <v>0</v>
      </c>
      <c r="T463" s="127">
        <f>SUM(T464:T482)</f>
        <v>0</v>
      </c>
      <c r="AR463" s="121" t="s">
        <v>81</v>
      </c>
      <c r="AT463" s="128" t="s">
        <v>73</v>
      </c>
      <c r="AU463" s="128" t="s">
        <v>81</v>
      </c>
      <c r="AY463" s="121" t="s">
        <v>139</v>
      </c>
      <c r="BK463" s="129">
        <f>SUM(BK464:BK482)</f>
        <v>0</v>
      </c>
    </row>
    <row r="464" spans="2:65" s="1" customFormat="1" ht="44.25" customHeight="1">
      <c r="B464" s="132"/>
      <c r="C464" s="133" t="s">
        <v>1040</v>
      </c>
      <c r="D464" s="133" t="s">
        <v>142</v>
      </c>
      <c r="E464" s="134" t="s">
        <v>1041</v>
      </c>
      <c r="F464" s="135" t="s">
        <v>1042</v>
      </c>
      <c r="G464" s="136" t="s">
        <v>786</v>
      </c>
      <c r="H464" s="137">
        <v>4.0000000000000001E-3</v>
      </c>
      <c r="I464" s="138"/>
      <c r="J464" s="139">
        <f>ROUND(I464*H464,2)</f>
        <v>0</v>
      </c>
      <c r="K464" s="135" t="s">
        <v>146</v>
      </c>
      <c r="L464" s="33"/>
      <c r="M464" s="140" t="s">
        <v>3</v>
      </c>
      <c r="N464" s="141" t="s">
        <v>45</v>
      </c>
      <c r="P464" s="142">
        <f>O464*H464</f>
        <v>0</v>
      </c>
      <c r="Q464" s="142">
        <v>0</v>
      </c>
      <c r="R464" s="142">
        <f>Q464*H464</f>
        <v>0</v>
      </c>
      <c r="S464" s="142">
        <v>0</v>
      </c>
      <c r="T464" s="143">
        <f>S464*H464</f>
        <v>0</v>
      </c>
      <c r="AR464" s="144" t="s">
        <v>159</v>
      </c>
      <c r="AT464" s="144" t="s">
        <v>142</v>
      </c>
      <c r="AU464" s="144" t="s">
        <v>83</v>
      </c>
      <c r="AY464" s="18" t="s">
        <v>139</v>
      </c>
      <c r="BE464" s="145">
        <f>IF(N464="základní",J464,0)</f>
        <v>0</v>
      </c>
      <c r="BF464" s="145">
        <f>IF(N464="snížená",J464,0)</f>
        <v>0</v>
      </c>
      <c r="BG464" s="145">
        <f>IF(N464="zákl. přenesená",J464,0)</f>
        <v>0</v>
      </c>
      <c r="BH464" s="145">
        <f>IF(N464="sníž. přenesená",J464,0)</f>
        <v>0</v>
      </c>
      <c r="BI464" s="145">
        <f>IF(N464="nulová",J464,0)</f>
        <v>0</v>
      </c>
      <c r="BJ464" s="18" t="s">
        <v>81</v>
      </c>
      <c r="BK464" s="145">
        <f>ROUND(I464*H464,2)</f>
        <v>0</v>
      </c>
      <c r="BL464" s="18" t="s">
        <v>159</v>
      </c>
      <c r="BM464" s="144" t="s">
        <v>1043</v>
      </c>
    </row>
    <row r="465" spans="2:65" s="1" customFormat="1">
      <c r="B465" s="33"/>
      <c r="D465" s="146" t="s">
        <v>148</v>
      </c>
      <c r="F465" s="147" t="s">
        <v>1044</v>
      </c>
      <c r="I465" s="148"/>
      <c r="L465" s="33"/>
      <c r="M465" s="149"/>
      <c r="T465" s="54"/>
      <c r="AT465" s="18" t="s">
        <v>148</v>
      </c>
      <c r="AU465" s="18" t="s">
        <v>83</v>
      </c>
    </row>
    <row r="466" spans="2:65" s="1" customFormat="1" ht="37.799999999999997" customHeight="1">
      <c r="B466" s="132"/>
      <c r="C466" s="133" t="s">
        <v>501</v>
      </c>
      <c r="D466" s="133" t="s">
        <v>142</v>
      </c>
      <c r="E466" s="134" t="s">
        <v>1045</v>
      </c>
      <c r="F466" s="135" t="s">
        <v>1046</v>
      </c>
      <c r="G466" s="136" t="s">
        <v>786</v>
      </c>
      <c r="H466" s="137">
        <v>12.257</v>
      </c>
      <c r="I466" s="138"/>
      <c r="J466" s="139">
        <f>ROUND(I466*H466,2)</f>
        <v>0</v>
      </c>
      <c r="K466" s="135" t="s">
        <v>146</v>
      </c>
      <c r="L466" s="33"/>
      <c r="M466" s="140" t="s">
        <v>3</v>
      </c>
      <c r="N466" s="141" t="s">
        <v>45</v>
      </c>
      <c r="P466" s="142">
        <f>O466*H466</f>
        <v>0</v>
      </c>
      <c r="Q466" s="142">
        <v>0</v>
      </c>
      <c r="R466" s="142">
        <f>Q466*H466</f>
        <v>0</v>
      </c>
      <c r="S466" s="142">
        <v>0</v>
      </c>
      <c r="T466" s="143">
        <f>S466*H466</f>
        <v>0</v>
      </c>
      <c r="AR466" s="144" t="s">
        <v>159</v>
      </c>
      <c r="AT466" s="144" t="s">
        <v>142</v>
      </c>
      <c r="AU466" s="144" t="s">
        <v>83</v>
      </c>
      <c r="AY466" s="18" t="s">
        <v>139</v>
      </c>
      <c r="BE466" s="145">
        <f>IF(N466="základní",J466,0)</f>
        <v>0</v>
      </c>
      <c r="BF466" s="145">
        <f>IF(N466="snížená",J466,0)</f>
        <v>0</v>
      </c>
      <c r="BG466" s="145">
        <f>IF(N466="zákl. přenesená",J466,0)</f>
        <v>0</v>
      </c>
      <c r="BH466" s="145">
        <f>IF(N466="sníž. přenesená",J466,0)</f>
        <v>0</v>
      </c>
      <c r="BI466" s="145">
        <f>IF(N466="nulová",J466,0)</f>
        <v>0</v>
      </c>
      <c r="BJ466" s="18" t="s">
        <v>81</v>
      </c>
      <c r="BK466" s="145">
        <f>ROUND(I466*H466,2)</f>
        <v>0</v>
      </c>
      <c r="BL466" s="18" t="s">
        <v>159</v>
      </c>
      <c r="BM466" s="144" t="s">
        <v>1047</v>
      </c>
    </row>
    <row r="467" spans="2:65" s="1" customFormat="1">
      <c r="B467" s="33"/>
      <c r="D467" s="146" t="s">
        <v>148</v>
      </c>
      <c r="F467" s="147" t="s">
        <v>1048</v>
      </c>
      <c r="I467" s="148"/>
      <c r="L467" s="33"/>
      <c r="M467" s="149"/>
      <c r="T467" s="54"/>
      <c r="AT467" s="18" t="s">
        <v>148</v>
      </c>
      <c r="AU467" s="18" t="s">
        <v>83</v>
      </c>
    </row>
    <row r="468" spans="2:65" s="1" customFormat="1" ht="37.799999999999997" customHeight="1">
      <c r="B468" s="132"/>
      <c r="C468" s="133" t="s">
        <v>1049</v>
      </c>
      <c r="D468" s="133" t="s">
        <v>142</v>
      </c>
      <c r="E468" s="134" t="s">
        <v>1050</v>
      </c>
      <c r="F468" s="135" t="s">
        <v>1051</v>
      </c>
      <c r="G468" s="136" t="s">
        <v>786</v>
      </c>
      <c r="H468" s="137">
        <v>232.88300000000001</v>
      </c>
      <c r="I468" s="138"/>
      <c r="J468" s="139">
        <f>ROUND(I468*H468,2)</f>
        <v>0</v>
      </c>
      <c r="K468" s="135" t="s">
        <v>146</v>
      </c>
      <c r="L468" s="33"/>
      <c r="M468" s="140" t="s">
        <v>3</v>
      </c>
      <c r="N468" s="141" t="s">
        <v>45</v>
      </c>
      <c r="P468" s="142">
        <f>O468*H468</f>
        <v>0</v>
      </c>
      <c r="Q468" s="142">
        <v>0</v>
      </c>
      <c r="R468" s="142">
        <f>Q468*H468</f>
        <v>0</v>
      </c>
      <c r="S468" s="142">
        <v>0</v>
      </c>
      <c r="T468" s="143">
        <f>S468*H468</f>
        <v>0</v>
      </c>
      <c r="AR468" s="144" t="s">
        <v>159</v>
      </c>
      <c r="AT468" s="144" t="s">
        <v>142</v>
      </c>
      <c r="AU468" s="144" t="s">
        <v>83</v>
      </c>
      <c r="AY468" s="18" t="s">
        <v>139</v>
      </c>
      <c r="BE468" s="145">
        <f>IF(N468="základní",J468,0)</f>
        <v>0</v>
      </c>
      <c r="BF468" s="145">
        <f>IF(N468="snížená",J468,0)</f>
        <v>0</v>
      </c>
      <c r="BG468" s="145">
        <f>IF(N468="zákl. přenesená",J468,0)</f>
        <v>0</v>
      </c>
      <c r="BH468" s="145">
        <f>IF(N468="sníž. přenesená",J468,0)</f>
        <v>0</v>
      </c>
      <c r="BI468" s="145">
        <f>IF(N468="nulová",J468,0)</f>
        <v>0</v>
      </c>
      <c r="BJ468" s="18" t="s">
        <v>81</v>
      </c>
      <c r="BK468" s="145">
        <f>ROUND(I468*H468,2)</f>
        <v>0</v>
      </c>
      <c r="BL468" s="18" t="s">
        <v>159</v>
      </c>
      <c r="BM468" s="144" t="s">
        <v>1052</v>
      </c>
    </row>
    <row r="469" spans="2:65" s="1" customFormat="1">
      <c r="B469" s="33"/>
      <c r="D469" s="146" t="s">
        <v>148</v>
      </c>
      <c r="F469" s="147" t="s">
        <v>1053</v>
      </c>
      <c r="I469" s="148"/>
      <c r="L469" s="33"/>
      <c r="M469" s="149"/>
      <c r="T469" s="54"/>
      <c r="AT469" s="18" t="s">
        <v>148</v>
      </c>
      <c r="AU469" s="18" t="s">
        <v>83</v>
      </c>
    </row>
    <row r="470" spans="2:65" s="13" customFormat="1">
      <c r="B470" s="167"/>
      <c r="D470" s="161" t="s">
        <v>154</v>
      </c>
      <c r="F470" s="169" t="s">
        <v>1054</v>
      </c>
      <c r="H470" s="170">
        <v>232.88300000000001</v>
      </c>
      <c r="I470" s="171"/>
      <c r="L470" s="167"/>
      <c r="M470" s="172"/>
      <c r="T470" s="173"/>
      <c r="AT470" s="168" t="s">
        <v>154</v>
      </c>
      <c r="AU470" s="168" t="s">
        <v>83</v>
      </c>
      <c r="AV470" s="13" t="s">
        <v>83</v>
      </c>
      <c r="AW470" s="13" t="s">
        <v>4</v>
      </c>
      <c r="AX470" s="13" t="s">
        <v>81</v>
      </c>
      <c r="AY470" s="168" t="s">
        <v>139</v>
      </c>
    </row>
    <row r="471" spans="2:65" s="1" customFormat="1" ht="44.25" customHeight="1">
      <c r="B471" s="132"/>
      <c r="C471" s="133" t="s">
        <v>504</v>
      </c>
      <c r="D471" s="133" t="s">
        <v>142</v>
      </c>
      <c r="E471" s="134" t="s">
        <v>1055</v>
      </c>
      <c r="F471" s="135" t="s">
        <v>1056</v>
      </c>
      <c r="G471" s="136" t="s">
        <v>786</v>
      </c>
      <c r="H471" s="137">
        <v>1.4590000000000001</v>
      </c>
      <c r="I471" s="138"/>
      <c r="J471" s="139">
        <f>ROUND(I471*H471,2)</f>
        <v>0</v>
      </c>
      <c r="K471" s="135" t="s">
        <v>146</v>
      </c>
      <c r="L471" s="33"/>
      <c r="M471" s="140" t="s">
        <v>3</v>
      </c>
      <c r="N471" s="141" t="s">
        <v>45</v>
      </c>
      <c r="P471" s="142">
        <f>O471*H471</f>
        <v>0</v>
      </c>
      <c r="Q471" s="142">
        <v>0</v>
      </c>
      <c r="R471" s="142">
        <f>Q471*H471</f>
        <v>0</v>
      </c>
      <c r="S471" s="142">
        <v>0</v>
      </c>
      <c r="T471" s="143">
        <f>S471*H471</f>
        <v>0</v>
      </c>
      <c r="AR471" s="144" t="s">
        <v>159</v>
      </c>
      <c r="AT471" s="144" t="s">
        <v>142</v>
      </c>
      <c r="AU471" s="144" t="s">
        <v>83</v>
      </c>
      <c r="AY471" s="18" t="s">
        <v>139</v>
      </c>
      <c r="BE471" s="145">
        <f>IF(N471="základní",J471,0)</f>
        <v>0</v>
      </c>
      <c r="BF471" s="145">
        <f>IF(N471="snížená",J471,0)</f>
        <v>0</v>
      </c>
      <c r="BG471" s="145">
        <f>IF(N471="zákl. přenesená",J471,0)</f>
        <v>0</v>
      </c>
      <c r="BH471" s="145">
        <f>IF(N471="sníž. přenesená",J471,0)</f>
        <v>0</v>
      </c>
      <c r="BI471" s="145">
        <f>IF(N471="nulová",J471,0)</f>
        <v>0</v>
      </c>
      <c r="BJ471" s="18" t="s">
        <v>81</v>
      </c>
      <c r="BK471" s="145">
        <f>ROUND(I471*H471,2)</f>
        <v>0</v>
      </c>
      <c r="BL471" s="18" t="s">
        <v>159</v>
      </c>
      <c r="BM471" s="144" t="s">
        <v>1057</v>
      </c>
    </row>
    <row r="472" spans="2:65" s="1" customFormat="1">
      <c r="B472" s="33"/>
      <c r="D472" s="146" t="s">
        <v>148</v>
      </c>
      <c r="F472" s="147" t="s">
        <v>1058</v>
      </c>
      <c r="I472" s="148"/>
      <c r="L472" s="33"/>
      <c r="M472" s="149"/>
      <c r="T472" s="54"/>
      <c r="AT472" s="18" t="s">
        <v>148</v>
      </c>
      <c r="AU472" s="18" t="s">
        <v>83</v>
      </c>
    </row>
    <row r="473" spans="2:65" s="12" customFormat="1">
      <c r="B473" s="160"/>
      <c r="D473" s="161" t="s">
        <v>154</v>
      </c>
      <c r="E473" s="162" t="s">
        <v>3</v>
      </c>
      <c r="F473" s="163" t="s">
        <v>1059</v>
      </c>
      <c r="H473" s="162" t="s">
        <v>3</v>
      </c>
      <c r="I473" s="164"/>
      <c r="L473" s="160"/>
      <c r="M473" s="165"/>
      <c r="T473" s="166"/>
      <c r="AT473" s="162" t="s">
        <v>154</v>
      </c>
      <c r="AU473" s="162" t="s">
        <v>83</v>
      </c>
      <c r="AV473" s="12" t="s">
        <v>81</v>
      </c>
      <c r="AW473" s="12" t="s">
        <v>35</v>
      </c>
      <c r="AX473" s="12" t="s">
        <v>74</v>
      </c>
      <c r="AY473" s="162" t="s">
        <v>139</v>
      </c>
    </row>
    <row r="474" spans="2:65" s="13" customFormat="1">
      <c r="B474" s="167"/>
      <c r="D474" s="161" t="s">
        <v>154</v>
      </c>
      <c r="E474" s="168" t="s">
        <v>3</v>
      </c>
      <c r="F474" s="169" t="s">
        <v>1060</v>
      </c>
      <c r="H474" s="170">
        <v>1.4590000000000001</v>
      </c>
      <c r="I474" s="171"/>
      <c r="L474" s="167"/>
      <c r="M474" s="172"/>
      <c r="T474" s="173"/>
      <c r="AT474" s="168" t="s">
        <v>154</v>
      </c>
      <c r="AU474" s="168" t="s">
        <v>83</v>
      </c>
      <c r="AV474" s="13" t="s">
        <v>83</v>
      </c>
      <c r="AW474" s="13" t="s">
        <v>35</v>
      </c>
      <c r="AX474" s="13" t="s">
        <v>81</v>
      </c>
      <c r="AY474" s="168" t="s">
        <v>139</v>
      </c>
    </row>
    <row r="475" spans="2:65" s="1" customFormat="1" ht="44.25" customHeight="1">
      <c r="B475" s="132"/>
      <c r="C475" s="133" t="s">
        <v>1061</v>
      </c>
      <c r="D475" s="133" t="s">
        <v>142</v>
      </c>
      <c r="E475" s="134" t="s">
        <v>1062</v>
      </c>
      <c r="F475" s="135" t="s">
        <v>1063</v>
      </c>
      <c r="G475" s="136" t="s">
        <v>786</v>
      </c>
      <c r="H475" s="137">
        <v>1.23</v>
      </c>
      <c r="I475" s="138"/>
      <c r="J475" s="139">
        <f>ROUND(I475*H475,2)</f>
        <v>0</v>
      </c>
      <c r="K475" s="135" t="s">
        <v>146</v>
      </c>
      <c r="L475" s="33"/>
      <c r="M475" s="140" t="s">
        <v>3</v>
      </c>
      <c r="N475" s="141" t="s">
        <v>45</v>
      </c>
      <c r="P475" s="142">
        <f>O475*H475</f>
        <v>0</v>
      </c>
      <c r="Q475" s="142">
        <v>0</v>
      </c>
      <c r="R475" s="142">
        <f>Q475*H475</f>
        <v>0</v>
      </c>
      <c r="S475" s="142">
        <v>0</v>
      </c>
      <c r="T475" s="143">
        <f>S475*H475</f>
        <v>0</v>
      </c>
      <c r="AR475" s="144" t="s">
        <v>159</v>
      </c>
      <c r="AT475" s="144" t="s">
        <v>142</v>
      </c>
      <c r="AU475" s="144" t="s">
        <v>83</v>
      </c>
      <c r="AY475" s="18" t="s">
        <v>139</v>
      </c>
      <c r="BE475" s="145">
        <f>IF(N475="základní",J475,0)</f>
        <v>0</v>
      </c>
      <c r="BF475" s="145">
        <f>IF(N475="snížená",J475,0)</f>
        <v>0</v>
      </c>
      <c r="BG475" s="145">
        <f>IF(N475="zákl. přenesená",J475,0)</f>
        <v>0</v>
      </c>
      <c r="BH475" s="145">
        <f>IF(N475="sníž. přenesená",J475,0)</f>
        <v>0</v>
      </c>
      <c r="BI475" s="145">
        <f>IF(N475="nulová",J475,0)</f>
        <v>0</v>
      </c>
      <c r="BJ475" s="18" t="s">
        <v>81</v>
      </c>
      <c r="BK475" s="145">
        <f>ROUND(I475*H475,2)</f>
        <v>0</v>
      </c>
      <c r="BL475" s="18" t="s">
        <v>159</v>
      </c>
      <c r="BM475" s="144" t="s">
        <v>1064</v>
      </c>
    </row>
    <row r="476" spans="2:65" s="1" customFormat="1">
      <c r="B476" s="33"/>
      <c r="D476" s="146" t="s">
        <v>148</v>
      </c>
      <c r="F476" s="147" t="s">
        <v>1065</v>
      </c>
      <c r="I476" s="148"/>
      <c r="L476" s="33"/>
      <c r="M476" s="149"/>
      <c r="T476" s="54"/>
      <c r="AT476" s="18" t="s">
        <v>148</v>
      </c>
      <c r="AU476" s="18" t="s">
        <v>83</v>
      </c>
    </row>
    <row r="477" spans="2:65" s="1" customFormat="1" ht="44.25" customHeight="1">
      <c r="B477" s="132"/>
      <c r="C477" s="133" t="s">
        <v>508</v>
      </c>
      <c r="D477" s="133" t="s">
        <v>142</v>
      </c>
      <c r="E477" s="134" t="s">
        <v>1066</v>
      </c>
      <c r="F477" s="135" t="s">
        <v>785</v>
      </c>
      <c r="G477" s="136" t="s">
        <v>786</v>
      </c>
      <c r="H477" s="137">
        <v>6.16</v>
      </c>
      <c r="I477" s="138"/>
      <c r="J477" s="139">
        <f>ROUND(I477*H477,2)</f>
        <v>0</v>
      </c>
      <c r="K477" s="135" t="s">
        <v>146</v>
      </c>
      <c r="L477" s="33"/>
      <c r="M477" s="140" t="s">
        <v>3</v>
      </c>
      <c r="N477" s="141" t="s">
        <v>45</v>
      </c>
      <c r="P477" s="142">
        <f>O477*H477</f>
        <v>0</v>
      </c>
      <c r="Q477" s="142">
        <v>0</v>
      </c>
      <c r="R477" s="142">
        <f>Q477*H477</f>
        <v>0</v>
      </c>
      <c r="S477" s="142">
        <v>0</v>
      </c>
      <c r="T477" s="143">
        <f>S477*H477</f>
        <v>0</v>
      </c>
      <c r="AR477" s="144" t="s">
        <v>159</v>
      </c>
      <c r="AT477" s="144" t="s">
        <v>142</v>
      </c>
      <c r="AU477" s="144" t="s">
        <v>83</v>
      </c>
      <c r="AY477" s="18" t="s">
        <v>139</v>
      </c>
      <c r="BE477" s="145">
        <f>IF(N477="základní",J477,0)</f>
        <v>0</v>
      </c>
      <c r="BF477" s="145">
        <f>IF(N477="snížená",J477,0)</f>
        <v>0</v>
      </c>
      <c r="BG477" s="145">
        <f>IF(N477="zákl. přenesená",J477,0)</f>
        <v>0</v>
      </c>
      <c r="BH477" s="145">
        <f>IF(N477="sníž. přenesená",J477,0)</f>
        <v>0</v>
      </c>
      <c r="BI477" s="145">
        <f>IF(N477="nulová",J477,0)</f>
        <v>0</v>
      </c>
      <c r="BJ477" s="18" t="s">
        <v>81</v>
      </c>
      <c r="BK477" s="145">
        <f>ROUND(I477*H477,2)</f>
        <v>0</v>
      </c>
      <c r="BL477" s="18" t="s">
        <v>159</v>
      </c>
      <c r="BM477" s="144" t="s">
        <v>1067</v>
      </c>
    </row>
    <row r="478" spans="2:65" s="1" customFormat="1">
      <c r="B478" s="33"/>
      <c r="D478" s="146" t="s">
        <v>148</v>
      </c>
      <c r="F478" s="147" t="s">
        <v>1068</v>
      </c>
      <c r="I478" s="148"/>
      <c r="L478" s="33"/>
      <c r="M478" s="149"/>
      <c r="T478" s="54"/>
      <c r="AT478" s="18" t="s">
        <v>148</v>
      </c>
      <c r="AU478" s="18" t="s">
        <v>83</v>
      </c>
    </row>
    <row r="479" spans="2:65" s="1" customFormat="1" ht="44.25" customHeight="1">
      <c r="B479" s="132"/>
      <c r="C479" s="133" t="s">
        <v>1069</v>
      </c>
      <c r="D479" s="133" t="s">
        <v>142</v>
      </c>
      <c r="E479" s="134" t="s">
        <v>1070</v>
      </c>
      <c r="F479" s="135" t="s">
        <v>1071</v>
      </c>
      <c r="G479" s="136" t="s">
        <v>786</v>
      </c>
      <c r="H479" s="137">
        <v>3.4039999999999999</v>
      </c>
      <c r="I479" s="138"/>
      <c r="J479" s="139">
        <f>ROUND(I479*H479,2)</f>
        <v>0</v>
      </c>
      <c r="K479" s="135" t="s">
        <v>146</v>
      </c>
      <c r="L479" s="33"/>
      <c r="M479" s="140" t="s">
        <v>3</v>
      </c>
      <c r="N479" s="141" t="s">
        <v>45</v>
      </c>
      <c r="P479" s="142">
        <f>O479*H479</f>
        <v>0</v>
      </c>
      <c r="Q479" s="142">
        <v>0</v>
      </c>
      <c r="R479" s="142">
        <f>Q479*H479</f>
        <v>0</v>
      </c>
      <c r="S479" s="142">
        <v>0</v>
      </c>
      <c r="T479" s="143">
        <f>S479*H479</f>
        <v>0</v>
      </c>
      <c r="AR479" s="144" t="s">
        <v>159</v>
      </c>
      <c r="AT479" s="144" t="s">
        <v>142</v>
      </c>
      <c r="AU479" s="144" t="s">
        <v>83</v>
      </c>
      <c r="AY479" s="18" t="s">
        <v>139</v>
      </c>
      <c r="BE479" s="145">
        <f>IF(N479="základní",J479,0)</f>
        <v>0</v>
      </c>
      <c r="BF479" s="145">
        <f>IF(N479="snížená",J479,0)</f>
        <v>0</v>
      </c>
      <c r="BG479" s="145">
        <f>IF(N479="zákl. přenesená",J479,0)</f>
        <v>0</v>
      </c>
      <c r="BH479" s="145">
        <f>IF(N479="sníž. přenesená",J479,0)</f>
        <v>0</v>
      </c>
      <c r="BI479" s="145">
        <f>IF(N479="nulová",J479,0)</f>
        <v>0</v>
      </c>
      <c r="BJ479" s="18" t="s">
        <v>81</v>
      </c>
      <c r="BK479" s="145">
        <f>ROUND(I479*H479,2)</f>
        <v>0</v>
      </c>
      <c r="BL479" s="18" t="s">
        <v>159</v>
      </c>
      <c r="BM479" s="144" t="s">
        <v>1072</v>
      </c>
    </row>
    <row r="480" spans="2:65" s="1" customFormat="1">
      <c r="B480" s="33"/>
      <c r="D480" s="146" t="s">
        <v>148</v>
      </c>
      <c r="F480" s="147" t="s">
        <v>1073</v>
      </c>
      <c r="I480" s="148"/>
      <c r="L480" s="33"/>
      <c r="M480" s="149"/>
      <c r="T480" s="54"/>
      <c r="AT480" s="18" t="s">
        <v>148</v>
      </c>
      <c r="AU480" s="18" t="s">
        <v>83</v>
      </c>
    </row>
    <row r="481" spans="2:65" s="12" customFormat="1">
      <c r="B481" s="160"/>
      <c r="D481" s="161" t="s">
        <v>154</v>
      </c>
      <c r="E481" s="162" t="s">
        <v>3</v>
      </c>
      <c r="F481" s="163" t="s">
        <v>1074</v>
      </c>
      <c r="H481" s="162" t="s">
        <v>3</v>
      </c>
      <c r="I481" s="164"/>
      <c r="L481" s="160"/>
      <c r="M481" s="165"/>
      <c r="T481" s="166"/>
      <c r="AT481" s="162" t="s">
        <v>154</v>
      </c>
      <c r="AU481" s="162" t="s">
        <v>83</v>
      </c>
      <c r="AV481" s="12" t="s">
        <v>81</v>
      </c>
      <c r="AW481" s="12" t="s">
        <v>35</v>
      </c>
      <c r="AX481" s="12" t="s">
        <v>74</v>
      </c>
      <c r="AY481" s="162" t="s">
        <v>139</v>
      </c>
    </row>
    <row r="482" spans="2:65" s="13" customFormat="1">
      <c r="B482" s="167"/>
      <c r="D482" s="161" t="s">
        <v>154</v>
      </c>
      <c r="E482" s="168" t="s">
        <v>3</v>
      </c>
      <c r="F482" s="169" t="s">
        <v>1075</v>
      </c>
      <c r="H482" s="170">
        <v>3.4039999999999999</v>
      </c>
      <c r="I482" s="171"/>
      <c r="L482" s="167"/>
      <c r="M482" s="172"/>
      <c r="T482" s="173"/>
      <c r="AT482" s="168" t="s">
        <v>154</v>
      </c>
      <c r="AU482" s="168" t="s">
        <v>83</v>
      </c>
      <c r="AV482" s="13" t="s">
        <v>83</v>
      </c>
      <c r="AW482" s="13" t="s">
        <v>35</v>
      </c>
      <c r="AX482" s="13" t="s">
        <v>81</v>
      </c>
      <c r="AY482" s="168" t="s">
        <v>139</v>
      </c>
    </row>
    <row r="483" spans="2:65" s="11" customFormat="1" ht="22.8" customHeight="1">
      <c r="B483" s="120"/>
      <c r="D483" s="121" t="s">
        <v>73</v>
      </c>
      <c r="E483" s="130" t="s">
        <v>1076</v>
      </c>
      <c r="F483" s="130" t="s">
        <v>1077</v>
      </c>
      <c r="I483" s="123"/>
      <c r="J483" s="131">
        <f>BK483</f>
        <v>0</v>
      </c>
      <c r="L483" s="120"/>
      <c r="M483" s="125"/>
      <c r="P483" s="126">
        <f>SUM(P484:P487)</f>
        <v>0</v>
      </c>
      <c r="R483" s="126">
        <f>SUM(R484:R487)</f>
        <v>0</v>
      </c>
      <c r="T483" s="127">
        <f>SUM(T484:T487)</f>
        <v>0</v>
      </c>
      <c r="AR483" s="121" t="s">
        <v>81</v>
      </c>
      <c r="AT483" s="128" t="s">
        <v>73</v>
      </c>
      <c r="AU483" s="128" t="s">
        <v>81</v>
      </c>
      <c r="AY483" s="121" t="s">
        <v>139</v>
      </c>
      <c r="BK483" s="129">
        <f>SUM(BK484:BK487)</f>
        <v>0</v>
      </c>
    </row>
    <row r="484" spans="2:65" s="1" customFormat="1" ht="49.05" customHeight="1">
      <c r="B484" s="132"/>
      <c r="C484" s="133" t="s">
        <v>511</v>
      </c>
      <c r="D484" s="133" t="s">
        <v>142</v>
      </c>
      <c r="E484" s="134" t="s">
        <v>1078</v>
      </c>
      <c r="F484" s="135" t="s">
        <v>1079</v>
      </c>
      <c r="G484" s="136" t="s">
        <v>786</v>
      </c>
      <c r="H484" s="137">
        <v>9.8000000000000007</v>
      </c>
      <c r="I484" s="138"/>
      <c r="J484" s="139">
        <f>ROUND(I484*H484,2)</f>
        <v>0</v>
      </c>
      <c r="K484" s="135" t="s">
        <v>146</v>
      </c>
      <c r="L484" s="33"/>
      <c r="M484" s="140" t="s">
        <v>3</v>
      </c>
      <c r="N484" s="141" t="s">
        <v>45</v>
      </c>
      <c r="P484" s="142">
        <f>O484*H484</f>
        <v>0</v>
      </c>
      <c r="Q484" s="142">
        <v>0</v>
      </c>
      <c r="R484" s="142">
        <f>Q484*H484</f>
        <v>0</v>
      </c>
      <c r="S484" s="142">
        <v>0</v>
      </c>
      <c r="T484" s="143">
        <f>S484*H484</f>
        <v>0</v>
      </c>
      <c r="AR484" s="144" t="s">
        <v>159</v>
      </c>
      <c r="AT484" s="144" t="s">
        <v>142</v>
      </c>
      <c r="AU484" s="144" t="s">
        <v>83</v>
      </c>
      <c r="AY484" s="18" t="s">
        <v>139</v>
      </c>
      <c r="BE484" s="145">
        <f>IF(N484="základní",J484,0)</f>
        <v>0</v>
      </c>
      <c r="BF484" s="145">
        <f>IF(N484="snížená",J484,0)</f>
        <v>0</v>
      </c>
      <c r="BG484" s="145">
        <f>IF(N484="zákl. přenesená",J484,0)</f>
        <v>0</v>
      </c>
      <c r="BH484" s="145">
        <f>IF(N484="sníž. přenesená",J484,0)</f>
        <v>0</v>
      </c>
      <c r="BI484" s="145">
        <f>IF(N484="nulová",J484,0)</f>
        <v>0</v>
      </c>
      <c r="BJ484" s="18" t="s">
        <v>81</v>
      </c>
      <c r="BK484" s="145">
        <f>ROUND(I484*H484,2)</f>
        <v>0</v>
      </c>
      <c r="BL484" s="18" t="s">
        <v>159</v>
      </c>
      <c r="BM484" s="144" t="s">
        <v>1080</v>
      </c>
    </row>
    <row r="485" spans="2:65" s="1" customFormat="1">
      <c r="B485" s="33"/>
      <c r="D485" s="146" t="s">
        <v>148</v>
      </c>
      <c r="F485" s="147" t="s">
        <v>1081</v>
      </c>
      <c r="I485" s="148"/>
      <c r="L485" s="33"/>
      <c r="M485" s="149"/>
      <c r="T485" s="54"/>
      <c r="AT485" s="18" t="s">
        <v>148</v>
      </c>
      <c r="AU485" s="18" t="s">
        <v>83</v>
      </c>
    </row>
    <row r="486" spans="2:65" s="1" customFormat="1" ht="55.5" customHeight="1">
      <c r="B486" s="132"/>
      <c r="C486" s="133" t="s">
        <v>1082</v>
      </c>
      <c r="D486" s="133" t="s">
        <v>142</v>
      </c>
      <c r="E486" s="134" t="s">
        <v>1083</v>
      </c>
      <c r="F486" s="135" t="s">
        <v>1084</v>
      </c>
      <c r="G486" s="136" t="s">
        <v>786</v>
      </c>
      <c r="H486" s="137">
        <v>9.8000000000000007</v>
      </c>
      <c r="I486" s="138"/>
      <c r="J486" s="139">
        <f>ROUND(I486*H486,2)</f>
        <v>0</v>
      </c>
      <c r="K486" s="135" t="s">
        <v>146</v>
      </c>
      <c r="L486" s="33"/>
      <c r="M486" s="140" t="s">
        <v>3</v>
      </c>
      <c r="N486" s="141" t="s">
        <v>45</v>
      </c>
      <c r="P486" s="142">
        <f>O486*H486</f>
        <v>0</v>
      </c>
      <c r="Q486" s="142">
        <v>0</v>
      </c>
      <c r="R486" s="142">
        <f>Q486*H486</f>
        <v>0</v>
      </c>
      <c r="S486" s="142">
        <v>0</v>
      </c>
      <c r="T486" s="143">
        <f>S486*H486</f>
        <v>0</v>
      </c>
      <c r="AR486" s="144" t="s">
        <v>159</v>
      </c>
      <c r="AT486" s="144" t="s">
        <v>142</v>
      </c>
      <c r="AU486" s="144" t="s">
        <v>83</v>
      </c>
      <c r="AY486" s="18" t="s">
        <v>139</v>
      </c>
      <c r="BE486" s="145">
        <f>IF(N486="základní",J486,0)</f>
        <v>0</v>
      </c>
      <c r="BF486" s="145">
        <f>IF(N486="snížená",J486,0)</f>
        <v>0</v>
      </c>
      <c r="BG486" s="145">
        <f>IF(N486="zákl. přenesená",J486,0)</f>
        <v>0</v>
      </c>
      <c r="BH486" s="145">
        <f>IF(N486="sníž. přenesená",J486,0)</f>
        <v>0</v>
      </c>
      <c r="BI486" s="145">
        <f>IF(N486="nulová",J486,0)</f>
        <v>0</v>
      </c>
      <c r="BJ486" s="18" t="s">
        <v>81</v>
      </c>
      <c r="BK486" s="145">
        <f>ROUND(I486*H486,2)</f>
        <v>0</v>
      </c>
      <c r="BL486" s="18" t="s">
        <v>159</v>
      </c>
      <c r="BM486" s="144" t="s">
        <v>1085</v>
      </c>
    </row>
    <row r="487" spans="2:65" s="1" customFormat="1">
      <c r="B487" s="33"/>
      <c r="D487" s="146" t="s">
        <v>148</v>
      </c>
      <c r="F487" s="147" t="s">
        <v>1086</v>
      </c>
      <c r="I487" s="148"/>
      <c r="L487" s="33"/>
      <c r="M487" s="149"/>
      <c r="T487" s="54"/>
      <c r="AT487" s="18" t="s">
        <v>148</v>
      </c>
      <c r="AU487" s="18" t="s">
        <v>83</v>
      </c>
    </row>
    <row r="488" spans="2:65" s="11" customFormat="1" ht="25.95" customHeight="1">
      <c r="B488" s="120"/>
      <c r="D488" s="121" t="s">
        <v>73</v>
      </c>
      <c r="E488" s="122" t="s">
        <v>150</v>
      </c>
      <c r="F488" s="122" t="s">
        <v>1087</v>
      </c>
      <c r="I488" s="123"/>
      <c r="J488" s="124">
        <f>BK488</f>
        <v>0</v>
      </c>
      <c r="L488" s="120"/>
      <c r="M488" s="125"/>
      <c r="P488" s="126">
        <f>P489</f>
        <v>0</v>
      </c>
      <c r="R488" s="126">
        <f>R489</f>
        <v>2.6332000000000004</v>
      </c>
      <c r="T488" s="127">
        <f>T489</f>
        <v>0</v>
      </c>
      <c r="AR488" s="121" t="s">
        <v>97</v>
      </c>
      <c r="AT488" s="128" t="s">
        <v>73</v>
      </c>
      <c r="AU488" s="128" t="s">
        <v>74</v>
      </c>
      <c r="AY488" s="121" t="s">
        <v>139</v>
      </c>
      <c r="BK488" s="129">
        <f>BK489</f>
        <v>0</v>
      </c>
    </row>
    <row r="489" spans="2:65" s="11" customFormat="1" ht="22.8" customHeight="1">
      <c r="B489" s="120"/>
      <c r="D489" s="121" t="s">
        <v>73</v>
      </c>
      <c r="E489" s="130" t="s">
        <v>1088</v>
      </c>
      <c r="F489" s="130" t="s">
        <v>1089</v>
      </c>
      <c r="I489" s="123"/>
      <c r="J489" s="131">
        <f>BK489</f>
        <v>0</v>
      </c>
      <c r="L489" s="120"/>
      <c r="M489" s="125"/>
      <c r="P489" s="126">
        <f>SUM(P490:P502)</f>
        <v>0</v>
      </c>
      <c r="R489" s="126">
        <f>SUM(R490:R502)</f>
        <v>2.6332000000000004</v>
      </c>
      <c r="T489" s="127">
        <f>SUM(T490:T502)</f>
        <v>0</v>
      </c>
      <c r="AR489" s="121" t="s">
        <v>97</v>
      </c>
      <c r="AT489" s="128" t="s">
        <v>73</v>
      </c>
      <c r="AU489" s="128" t="s">
        <v>81</v>
      </c>
      <c r="AY489" s="121" t="s">
        <v>139</v>
      </c>
      <c r="BK489" s="129">
        <f>SUM(BK490:BK502)</f>
        <v>0</v>
      </c>
    </row>
    <row r="490" spans="2:65" s="1" customFormat="1" ht="37.799999999999997" customHeight="1">
      <c r="B490" s="132"/>
      <c r="C490" s="133" t="s">
        <v>517</v>
      </c>
      <c r="D490" s="133" t="s">
        <v>142</v>
      </c>
      <c r="E490" s="134" t="s">
        <v>1090</v>
      </c>
      <c r="F490" s="135" t="s">
        <v>1091</v>
      </c>
      <c r="G490" s="136" t="s">
        <v>169</v>
      </c>
      <c r="H490" s="137">
        <v>8</v>
      </c>
      <c r="I490" s="138"/>
      <c r="J490" s="139">
        <f>ROUND(I490*H490,2)</f>
        <v>0</v>
      </c>
      <c r="K490" s="135" t="s">
        <v>146</v>
      </c>
      <c r="L490" s="33"/>
      <c r="M490" s="140" t="s">
        <v>3</v>
      </c>
      <c r="N490" s="141" t="s">
        <v>45</v>
      </c>
      <c r="P490" s="142">
        <f>O490*H490</f>
        <v>0</v>
      </c>
      <c r="Q490" s="142">
        <v>0.20014999999999999</v>
      </c>
      <c r="R490" s="142">
        <f>Q490*H490</f>
        <v>1.6012</v>
      </c>
      <c r="S490" s="142">
        <v>0</v>
      </c>
      <c r="T490" s="143">
        <f>S490*H490</f>
        <v>0</v>
      </c>
      <c r="AR490" s="144" t="s">
        <v>335</v>
      </c>
      <c r="AT490" s="144" t="s">
        <v>142</v>
      </c>
      <c r="AU490" s="144" t="s">
        <v>83</v>
      </c>
      <c r="AY490" s="18" t="s">
        <v>139</v>
      </c>
      <c r="BE490" s="145">
        <f>IF(N490="základní",J490,0)</f>
        <v>0</v>
      </c>
      <c r="BF490" s="145">
        <f>IF(N490="snížená",J490,0)</f>
        <v>0</v>
      </c>
      <c r="BG490" s="145">
        <f>IF(N490="zákl. přenesená",J490,0)</f>
        <v>0</v>
      </c>
      <c r="BH490" s="145">
        <f>IF(N490="sníž. přenesená",J490,0)</f>
        <v>0</v>
      </c>
      <c r="BI490" s="145">
        <f>IF(N490="nulová",J490,0)</f>
        <v>0</v>
      </c>
      <c r="BJ490" s="18" t="s">
        <v>81</v>
      </c>
      <c r="BK490" s="145">
        <f>ROUND(I490*H490,2)</f>
        <v>0</v>
      </c>
      <c r="BL490" s="18" t="s">
        <v>335</v>
      </c>
      <c r="BM490" s="144" t="s">
        <v>1092</v>
      </c>
    </row>
    <row r="491" spans="2:65" s="1" customFormat="1">
      <c r="B491" s="33"/>
      <c r="D491" s="146" t="s">
        <v>148</v>
      </c>
      <c r="F491" s="147" t="s">
        <v>1093</v>
      </c>
      <c r="I491" s="148"/>
      <c r="L491" s="33"/>
      <c r="M491" s="149"/>
      <c r="T491" s="54"/>
      <c r="AT491" s="18" t="s">
        <v>148</v>
      </c>
      <c r="AU491" s="18" t="s">
        <v>83</v>
      </c>
    </row>
    <row r="492" spans="2:65" s="13" customFormat="1">
      <c r="B492" s="167"/>
      <c r="D492" s="161" t="s">
        <v>154</v>
      </c>
      <c r="E492" s="168" t="s">
        <v>3</v>
      </c>
      <c r="F492" s="169" t="s">
        <v>1094</v>
      </c>
      <c r="H492" s="170">
        <v>8</v>
      </c>
      <c r="I492" s="171"/>
      <c r="L492" s="167"/>
      <c r="M492" s="172"/>
      <c r="T492" s="173"/>
      <c r="AT492" s="168" t="s">
        <v>154</v>
      </c>
      <c r="AU492" s="168" t="s">
        <v>83</v>
      </c>
      <c r="AV492" s="13" t="s">
        <v>83</v>
      </c>
      <c r="AW492" s="13" t="s">
        <v>35</v>
      </c>
      <c r="AX492" s="13" t="s">
        <v>81</v>
      </c>
      <c r="AY492" s="168" t="s">
        <v>139</v>
      </c>
    </row>
    <row r="493" spans="2:65" s="1" customFormat="1" ht="37.799999999999997" customHeight="1">
      <c r="B493" s="132"/>
      <c r="C493" s="133" t="s">
        <v>1095</v>
      </c>
      <c r="D493" s="133" t="s">
        <v>142</v>
      </c>
      <c r="E493" s="134" t="s">
        <v>1096</v>
      </c>
      <c r="F493" s="135" t="s">
        <v>1097</v>
      </c>
      <c r="G493" s="136" t="s">
        <v>145</v>
      </c>
      <c r="H493" s="137">
        <v>4</v>
      </c>
      <c r="I493" s="138"/>
      <c r="J493" s="139">
        <f>ROUND(I493*H493,2)</f>
        <v>0</v>
      </c>
      <c r="K493" s="135" t="s">
        <v>146</v>
      </c>
      <c r="L493" s="33"/>
      <c r="M493" s="140" t="s">
        <v>3</v>
      </c>
      <c r="N493" s="141" t="s">
        <v>45</v>
      </c>
      <c r="P493" s="142">
        <f>O493*H493</f>
        <v>0</v>
      </c>
      <c r="Q493" s="142">
        <v>0.19400000000000001</v>
      </c>
      <c r="R493" s="142">
        <f>Q493*H493</f>
        <v>0.77600000000000002</v>
      </c>
      <c r="S493" s="142">
        <v>0</v>
      </c>
      <c r="T493" s="143">
        <f>S493*H493</f>
        <v>0</v>
      </c>
      <c r="AR493" s="144" t="s">
        <v>335</v>
      </c>
      <c r="AT493" s="144" t="s">
        <v>142</v>
      </c>
      <c r="AU493" s="144" t="s">
        <v>83</v>
      </c>
      <c r="AY493" s="18" t="s">
        <v>139</v>
      </c>
      <c r="BE493" s="145">
        <f>IF(N493="základní",J493,0)</f>
        <v>0</v>
      </c>
      <c r="BF493" s="145">
        <f>IF(N493="snížená",J493,0)</f>
        <v>0</v>
      </c>
      <c r="BG493" s="145">
        <f>IF(N493="zákl. přenesená",J493,0)</f>
        <v>0</v>
      </c>
      <c r="BH493" s="145">
        <f>IF(N493="sníž. přenesená",J493,0)</f>
        <v>0</v>
      </c>
      <c r="BI493" s="145">
        <f>IF(N493="nulová",J493,0)</f>
        <v>0</v>
      </c>
      <c r="BJ493" s="18" t="s">
        <v>81</v>
      </c>
      <c r="BK493" s="145">
        <f>ROUND(I493*H493,2)</f>
        <v>0</v>
      </c>
      <c r="BL493" s="18" t="s">
        <v>335</v>
      </c>
      <c r="BM493" s="144" t="s">
        <v>1098</v>
      </c>
    </row>
    <row r="494" spans="2:65" s="1" customFormat="1">
      <c r="B494" s="33"/>
      <c r="D494" s="146" t="s">
        <v>148</v>
      </c>
      <c r="F494" s="147" t="s">
        <v>1099</v>
      </c>
      <c r="I494" s="148"/>
      <c r="L494" s="33"/>
      <c r="M494" s="149"/>
      <c r="T494" s="54"/>
      <c r="AT494" s="18" t="s">
        <v>148</v>
      </c>
      <c r="AU494" s="18" t="s">
        <v>83</v>
      </c>
    </row>
    <row r="495" spans="2:65" s="12" customFormat="1">
      <c r="B495" s="160"/>
      <c r="D495" s="161" t="s">
        <v>154</v>
      </c>
      <c r="E495" s="162" t="s">
        <v>3</v>
      </c>
      <c r="F495" s="163" t="s">
        <v>1100</v>
      </c>
      <c r="H495" s="162" t="s">
        <v>3</v>
      </c>
      <c r="I495" s="164"/>
      <c r="L495" s="160"/>
      <c r="M495" s="165"/>
      <c r="T495" s="166"/>
      <c r="AT495" s="162" t="s">
        <v>154</v>
      </c>
      <c r="AU495" s="162" t="s">
        <v>83</v>
      </c>
      <c r="AV495" s="12" t="s">
        <v>81</v>
      </c>
      <c r="AW495" s="12" t="s">
        <v>35</v>
      </c>
      <c r="AX495" s="12" t="s">
        <v>74</v>
      </c>
      <c r="AY495" s="162" t="s">
        <v>139</v>
      </c>
    </row>
    <row r="496" spans="2:65" s="13" customFormat="1">
      <c r="B496" s="167"/>
      <c r="D496" s="161" t="s">
        <v>154</v>
      </c>
      <c r="E496" s="168" t="s">
        <v>3</v>
      </c>
      <c r="F496" s="169" t="s">
        <v>159</v>
      </c>
      <c r="H496" s="170">
        <v>4</v>
      </c>
      <c r="I496" s="171"/>
      <c r="L496" s="167"/>
      <c r="M496" s="172"/>
      <c r="T496" s="173"/>
      <c r="AT496" s="168" t="s">
        <v>154</v>
      </c>
      <c r="AU496" s="168" t="s">
        <v>83</v>
      </c>
      <c r="AV496" s="13" t="s">
        <v>83</v>
      </c>
      <c r="AW496" s="13" t="s">
        <v>35</v>
      </c>
      <c r="AX496" s="13" t="s">
        <v>81</v>
      </c>
      <c r="AY496" s="168" t="s">
        <v>139</v>
      </c>
    </row>
    <row r="497" spans="2:65" s="1" customFormat="1" ht="21.75" customHeight="1">
      <c r="B497" s="132"/>
      <c r="C497" s="150" t="s">
        <v>520</v>
      </c>
      <c r="D497" s="150" t="s">
        <v>150</v>
      </c>
      <c r="E497" s="151" t="s">
        <v>1101</v>
      </c>
      <c r="F497" s="152" t="s">
        <v>1102</v>
      </c>
      <c r="G497" s="153" t="s">
        <v>145</v>
      </c>
      <c r="H497" s="154">
        <v>16</v>
      </c>
      <c r="I497" s="155"/>
      <c r="J497" s="156">
        <f>ROUND(I497*H497,2)</f>
        <v>0</v>
      </c>
      <c r="K497" s="152" t="s">
        <v>146</v>
      </c>
      <c r="L497" s="157"/>
      <c r="M497" s="158" t="s">
        <v>3</v>
      </c>
      <c r="N497" s="159" t="s">
        <v>45</v>
      </c>
      <c r="P497" s="142">
        <f>O497*H497</f>
        <v>0</v>
      </c>
      <c r="Q497" s="142">
        <v>1.6E-2</v>
      </c>
      <c r="R497" s="142">
        <f>Q497*H497</f>
        <v>0.25600000000000001</v>
      </c>
      <c r="S497" s="142">
        <v>0</v>
      </c>
      <c r="T497" s="143">
        <f>S497*H497</f>
        <v>0</v>
      </c>
      <c r="AR497" s="144" t="s">
        <v>1103</v>
      </c>
      <c r="AT497" s="144" t="s">
        <v>150</v>
      </c>
      <c r="AU497" s="144" t="s">
        <v>83</v>
      </c>
      <c r="AY497" s="18" t="s">
        <v>139</v>
      </c>
      <c r="BE497" s="145">
        <f>IF(N497="základní",J497,0)</f>
        <v>0</v>
      </c>
      <c r="BF497" s="145">
        <f>IF(N497="snížená",J497,0)</f>
        <v>0</v>
      </c>
      <c r="BG497" s="145">
        <f>IF(N497="zákl. přenesená",J497,0)</f>
        <v>0</v>
      </c>
      <c r="BH497" s="145">
        <f>IF(N497="sníž. přenesená",J497,0)</f>
        <v>0</v>
      </c>
      <c r="BI497" s="145">
        <f>IF(N497="nulová",J497,0)</f>
        <v>0</v>
      </c>
      <c r="BJ497" s="18" t="s">
        <v>81</v>
      </c>
      <c r="BK497" s="145">
        <f>ROUND(I497*H497,2)</f>
        <v>0</v>
      </c>
      <c r="BL497" s="18" t="s">
        <v>335</v>
      </c>
      <c r="BM497" s="144" t="s">
        <v>1104</v>
      </c>
    </row>
    <row r="498" spans="2:65" s="13" customFormat="1">
      <c r="B498" s="167"/>
      <c r="D498" s="161" t="s">
        <v>154</v>
      </c>
      <c r="F498" s="169" t="s">
        <v>1105</v>
      </c>
      <c r="H498" s="170">
        <v>16</v>
      </c>
      <c r="I498" s="171"/>
      <c r="L498" s="167"/>
      <c r="M498" s="172"/>
      <c r="T498" s="173"/>
      <c r="AT498" s="168" t="s">
        <v>154</v>
      </c>
      <c r="AU498" s="168" t="s">
        <v>83</v>
      </c>
      <c r="AV498" s="13" t="s">
        <v>83</v>
      </c>
      <c r="AW498" s="13" t="s">
        <v>4</v>
      </c>
      <c r="AX498" s="13" t="s">
        <v>81</v>
      </c>
      <c r="AY498" s="168" t="s">
        <v>139</v>
      </c>
    </row>
    <row r="499" spans="2:65" s="1" customFormat="1" ht="33" customHeight="1">
      <c r="B499" s="132"/>
      <c r="C499" s="133" t="s">
        <v>1106</v>
      </c>
      <c r="D499" s="133" t="s">
        <v>142</v>
      </c>
      <c r="E499" s="134" t="s">
        <v>1107</v>
      </c>
      <c r="F499" s="135" t="s">
        <v>1108</v>
      </c>
      <c r="G499" s="136" t="s">
        <v>786</v>
      </c>
      <c r="H499" s="137">
        <v>2.633</v>
      </c>
      <c r="I499" s="138"/>
      <c r="J499" s="139">
        <f>ROUND(I499*H499,2)</f>
        <v>0</v>
      </c>
      <c r="K499" s="135" t="s">
        <v>146</v>
      </c>
      <c r="L499" s="33"/>
      <c r="M499" s="140" t="s">
        <v>3</v>
      </c>
      <c r="N499" s="141" t="s">
        <v>45</v>
      </c>
      <c r="P499" s="142">
        <f>O499*H499</f>
        <v>0</v>
      </c>
      <c r="Q499" s="142">
        <v>0</v>
      </c>
      <c r="R499" s="142">
        <f>Q499*H499</f>
        <v>0</v>
      </c>
      <c r="S499" s="142">
        <v>0</v>
      </c>
      <c r="T499" s="143">
        <f>S499*H499</f>
        <v>0</v>
      </c>
      <c r="AR499" s="144" t="s">
        <v>335</v>
      </c>
      <c r="AT499" s="144" t="s">
        <v>142</v>
      </c>
      <c r="AU499" s="144" t="s">
        <v>83</v>
      </c>
      <c r="AY499" s="18" t="s">
        <v>139</v>
      </c>
      <c r="BE499" s="145">
        <f>IF(N499="základní",J499,0)</f>
        <v>0</v>
      </c>
      <c r="BF499" s="145">
        <f>IF(N499="snížená",J499,0)</f>
        <v>0</v>
      </c>
      <c r="BG499" s="145">
        <f>IF(N499="zákl. přenesená",J499,0)</f>
        <v>0</v>
      </c>
      <c r="BH499" s="145">
        <f>IF(N499="sníž. přenesená",J499,0)</f>
        <v>0</v>
      </c>
      <c r="BI499" s="145">
        <f>IF(N499="nulová",J499,0)</f>
        <v>0</v>
      </c>
      <c r="BJ499" s="18" t="s">
        <v>81</v>
      </c>
      <c r="BK499" s="145">
        <f>ROUND(I499*H499,2)</f>
        <v>0</v>
      </c>
      <c r="BL499" s="18" t="s">
        <v>335</v>
      </c>
      <c r="BM499" s="144" t="s">
        <v>1109</v>
      </c>
    </row>
    <row r="500" spans="2:65" s="1" customFormat="1">
      <c r="B500" s="33"/>
      <c r="D500" s="146" t="s">
        <v>148</v>
      </c>
      <c r="F500" s="147" t="s">
        <v>1110</v>
      </c>
      <c r="I500" s="148"/>
      <c r="L500" s="33"/>
      <c r="M500" s="149"/>
      <c r="T500" s="54"/>
      <c r="AT500" s="18" t="s">
        <v>148</v>
      </c>
      <c r="AU500" s="18" t="s">
        <v>83</v>
      </c>
    </row>
    <row r="501" spans="2:65" s="1" customFormat="1" ht="55.5" customHeight="1">
      <c r="B501" s="132"/>
      <c r="C501" s="133" t="s">
        <v>525</v>
      </c>
      <c r="D501" s="133" t="s">
        <v>142</v>
      </c>
      <c r="E501" s="134" t="s">
        <v>1111</v>
      </c>
      <c r="F501" s="135" t="s">
        <v>1112</v>
      </c>
      <c r="G501" s="136" t="s">
        <v>786</v>
      </c>
      <c r="H501" s="137">
        <v>2.633</v>
      </c>
      <c r="I501" s="138"/>
      <c r="J501" s="139">
        <f>ROUND(I501*H501,2)</f>
        <v>0</v>
      </c>
      <c r="K501" s="135" t="s">
        <v>146</v>
      </c>
      <c r="L501" s="33"/>
      <c r="M501" s="140" t="s">
        <v>3</v>
      </c>
      <c r="N501" s="141" t="s">
        <v>45</v>
      </c>
      <c r="P501" s="142">
        <f>O501*H501</f>
        <v>0</v>
      </c>
      <c r="Q501" s="142">
        <v>0</v>
      </c>
      <c r="R501" s="142">
        <f>Q501*H501</f>
        <v>0</v>
      </c>
      <c r="S501" s="142">
        <v>0</v>
      </c>
      <c r="T501" s="143">
        <f>S501*H501</f>
        <v>0</v>
      </c>
      <c r="AR501" s="144" t="s">
        <v>335</v>
      </c>
      <c r="AT501" s="144" t="s">
        <v>142</v>
      </c>
      <c r="AU501" s="144" t="s">
        <v>83</v>
      </c>
      <c r="AY501" s="18" t="s">
        <v>139</v>
      </c>
      <c r="BE501" s="145">
        <f>IF(N501="základní",J501,0)</f>
        <v>0</v>
      </c>
      <c r="BF501" s="145">
        <f>IF(N501="snížená",J501,0)</f>
        <v>0</v>
      </c>
      <c r="BG501" s="145">
        <f>IF(N501="zákl. přenesená",J501,0)</f>
        <v>0</v>
      </c>
      <c r="BH501" s="145">
        <f>IF(N501="sníž. přenesená",J501,0)</f>
        <v>0</v>
      </c>
      <c r="BI501" s="145">
        <f>IF(N501="nulová",J501,0)</f>
        <v>0</v>
      </c>
      <c r="BJ501" s="18" t="s">
        <v>81</v>
      </c>
      <c r="BK501" s="145">
        <f>ROUND(I501*H501,2)</f>
        <v>0</v>
      </c>
      <c r="BL501" s="18" t="s">
        <v>335</v>
      </c>
      <c r="BM501" s="144" t="s">
        <v>1113</v>
      </c>
    </row>
    <row r="502" spans="2:65" s="1" customFormat="1">
      <c r="B502" s="33"/>
      <c r="D502" s="146" t="s">
        <v>148</v>
      </c>
      <c r="F502" s="147" t="s">
        <v>1114</v>
      </c>
      <c r="I502" s="148"/>
      <c r="L502" s="33"/>
      <c r="M502" s="198"/>
      <c r="N502" s="181"/>
      <c r="O502" s="181"/>
      <c r="P502" s="181"/>
      <c r="Q502" s="181"/>
      <c r="R502" s="181"/>
      <c r="S502" s="181"/>
      <c r="T502" s="199"/>
      <c r="AT502" s="18" t="s">
        <v>148</v>
      </c>
      <c r="AU502" s="18" t="s">
        <v>83</v>
      </c>
    </row>
    <row r="503" spans="2:65" s="1" customFormat="1" ht="6.9" customHeight="1">
      <c r="B503" s="42"/>
      <c r="C503" s="43"/>
      <c r="D503" s="43"/>
      <c r="E503" s="43"/>
      <c r="F503" s="43"/>
      <c r="G503" s="43"/>
      <c r="H503" s="43"/>
      <c r="I503" s="43"/>
      <c r="J503" s="43"/>
      <c r="K503" s="43"/>
      <c r="L503" s="33"/>
    </row>
  </sheetData>
  <autoFilter ref="C102:K502" xr:uid="{00000000-0009-0000-0000-000005000000}"/>
  <mergeCells count="15">
    <mergeCell ref="E89:H89"/>
    <mergeCell ref="E93:H93"/>
    <mergeCell ref="E91:H91"/>
    <mergeCell ref="E95:H95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hyperlinks>
    <hyperlink ref="F107" r:id="rId1" xr:uid="{00000000-0004-0000-0500-000000000000}"/>
    <hyperlink ref="F109" r:id="rId2" xr:uid="{00000000-0004-0000-0500-000001000000}"/>
    <hyperlink ref="F115" r:id="rId3" xr:uid="{00000000-0004-0000-0500-000002000000}"/>
    <hyperlink ref="F127" r:id="rId4" xr:uid="{00000000-0004-0000-0500-000003000000}"/>
    <hyperlink ref="F129" r:id="rId5" xr:uid="{00000000-0004-0000-0500-000004000000}"/>
    <hyperlink ref="F132" r:id="rId6" xr:uid="{00000000-0004-0000-0500-000005000000}"/>
    <hyperlink ref="F134" r:id="rId7" xr:uid="{00000000-0004-0000-0500-000006000000}"/>
    <hyperlink ref="F138" r:id="rId8" xr:uid="{00000000-0004-0000-0500-000007000000}"/>
    <hyperlink ref="F140" r:id="rId9" xr:uid="{00000000-0004-0000-0500-000008000000}"/>
    <hyperlink ref="F153" r:id="rId10" xr:uid="{00000000-0004-0000-0500-000009000000}"/>
    <hyperlink ref="F157" r:id="rId11" xr:uid="{00000000-0004-0000-0500-00000A000000}"/>
    <hyperlink ref="F161" r:id="rId12" xr:uid="{00000000-0004-0000-0500-00000B000000}"/>
    <hyperlink ref="F165" r:id="rId13" xr:uid="{00000000-0004-0000-0500-00000C000000}"/>
    <hyperlink ref="F174" r:id="rId14" xr:uid="{00000000-0004-0000-0500-00000D000000}"/>
    <hyperlink ref="F176" r:id="rId15" xr:uid="{00000000-0004-0000-0500-00000E000000}"/>
    <hyperlink ref="F190" r:id="rId16" xr:uid="{00000000-0004-0000-0500-00000F000000}"/>
    <hyperlink ref="F195" r:id="rId17" xr:uid="{00000000-0004-0000-0500-000010000000}"/>
    <hyperlink ref="F204" r:id="rId18" xr:uid="{00000000-0004-0000-0500-000011000000}"/>
    <hyperlink ref="F207" r:id="rId19" xr:uid="{00000000-0004-0000-0500-000012000000}"/>
    <hyperlink ref="F211" r:id="rId20" xr:uid="{00000000-0004-0000-0500-000013000000}"/>
    <hyperlink ref="F214" r:id="rId21" xr:uid="{00000000-0004-0000-0500-000014000000}"/>
    <hyperlink ref="F227" r:id="rId22" xr:uid="{00000000-0004-0000-0500-000015000000}"/>
    <hyperlink ref="F231" r:id="rId23" xr:uid="{00000000-0004-0000-0500-000016000000}"/>
    <hyperlink ref="F237" r:id="rId24" xr:uid="{00000000-0004-0000-0500-000017000000}"/>
    <hyperlink ref="F254" r:id="rId25" xr:uid="{00000000-0004-0000-0500-000018000000}"/>
    <hyperlink ref="F269" r:id="rId26" xr:uid="{00000000-0004-0000-0500-000019000000}"/>
    <hyperlink ref="F271" r:id="rId27" xr:uid="{00000000-0004-0000-0500-00001A000000}"/>
    <hyperlink ref="F280" r:id="rId28" xr:uid="{00000000-0004-0000-0500-00001B000000}"/>
    <hyperlink ref="F286" r:id="rId29" xr:uid="{00000000-0004-0000-0500-00001C000000}"/>
    <hyperlink ref="F291" r:id="rId30" xr:uid="{00000000-0004-0000-0500-00001D000000}"/>
    <hyperlink ref="F295" r:id="rId31" xr:uid="{00000000-0004-0000-0500-00001E000000}"/>
    <hyperlink ref="F299" r:id="rId32" xr:uid="{00000000-0004-0000-0500-00001F000000}"/>
    <hyperlink ref="F301" r:id="rId33" xr:uid="{00000000-0004-0000-0500-000020000000}"/>
    <hyperlink ref="F304" r:id="rId34" xr:uid="{00000000-0004-0000-0500-000021000000}"/>
    <hyperlink ref="F307" r:id="rId35" xr:uid="{00000000-0004-0000-0500-000022000000}"/>
    <hyperlink ref="F315" r:id="rId36" xr:uid="{00000000-0004-0000-0500-000023000000}"/>
    <hyperlink ref="F322" r:id="rId37" xr:uid="{00000000-0004-0000-0500-000024000000}"/>
    <hyperlink ref="F329" r:id="rId38" xr:uid="{00000000-0004-0000-0500-000025000000}"/>
    <hyperlink ref="F336" r:id="rId39" xr:uid="{00000000-0004-0000-0500-000026000000}"/>
    <hyperlink ref="F339" r:id="rId40" xr:uid="{00000000-0004-0000-0500-000027000000}"/>
    <hyperlink ref="F353" r:id="rId41" xr:uid="{00000000-0004-0000-0500-000028000000}"/>
    <hyperlink ref="F355" r:id="rId42" xr:uid="{00000000-0004-0000-0500-000029000000}"/>
    <hyperlink ref="F357" r:id="rId43" xr:uid="{00000000-0004-0000-0500-00002A000000}"/>
    <hyperlink ref="F365" r:id="rId44" xr:uid="{00000000-0004-0000-0500-00002B000000}"/>
    <hyperlink ref="F373" r:id="rId45" xr:uid="{00000000-0004-0000-0500-00002C000000}"/>
    <hyperlink ref="F376" r:id="rId46" xr:uid="{00000000-0004-0000-0500-00002D000000}"/>
    <hyperlink ref="F383" r:id="rId47" xr:uid="{00000000-0004-0000-0500-00002E000000}"/>
    <hyperlink ref="F387" r:id="rId48" xr:uid="{00000000-0004-0000-0500-00002F000000}"/>
    <hyperlink ref="F395" r:id="rId49" xr:uid="{00000000-0004-0000-0500-000030000000}"/>
    <hyperlink ref="F400" r:id="rId50" xr:uid="{00000000-0004-0000-0500-000031000000}"/>
    <hyperlink ref="F408" r:id="rId51" xr:uid="{00000000-0004-0000-0500-000032000000}"/>
    <hyperlink ref="F414" r:id="rId52" xr:uid="{00000000-0004-0000-0500-000033000000}"/>
    <hyperlink ref="F419" r:id="rId53" xr:uid="{00000000-0004-0000-0500-000034000000}"/>
    <hyperlink ref="F423" r:id="rId54" xr:uid="{00000000-0004-0000-0500-000035000000}"/>
    <hyperlink ref="F427" r:id="rId55" xr:uid="{00000000-0004-0000-0500-000036000000}"/>
    <hyperlink ref="F429" r:id="rId56" xr:uid="{00000000-0004-0000-0500-000037000000}"/>
    <hyperlink ref="F433" r:id="rId57" xr:uid="{00000000-0004-0000-0500-000038000000}"/>
    <hyperlink ref="F437" r:id="rId58" xr:uid="{00000000-0004-0000-0500-000039000000}"/>
    <hyperlink ref="F451" r:id="rId59" xr:uid="{00000000-0004-0000-0500-00003A000000}"/>
    <hyperlink ref="F454" r:id="rId60" xr:uid="{00000000-0004-0000-0500-00003B000000}"/>
    <hyperlink ref="F458" r:id="rId61" xr:uid="{00000000-0004-0000-0500-00003C000000}"/>
    <hyperlink ref="F465" r:id="rId62" xr:uid="{00000000-0004-0000-0500-00003D000000}"/>
    <hyperlink ref="F467" r:id="rId63" xr:uid="{00000000-0004-0000-0500-00003E000000}"/>
    <hyperlink ref="F469" r:id="rId64" xr:uid="{00000000-0004-0000-0500-00003F000000}"/>
    <hyperlink ref="F472" r:id="rId65" xr:uid="{00000000-0004-0000-0500-000040000000}"/>
    <hyperlink ref="F476" r:id="rId66" xr:uid="{00000000-0004-0000-0500-000041000000}"/>
    <hyperlink ref="F478" r:id="rId67" xr:uid="{00000000-0004-0000-0500-000042000000}"/>
    <hyperlink ref="F480" r:id="rId68" xr:uid="{00000000-0004-0000-0500-000043000000}"/>
    <hyperlink ref="F485" r:id="rId69" xr:uid="{00000000-0004-0000-0500-000044000000}"/>
    <hyperlink ref="F487" r:id="rId70" xr:uid="{00000000-0004-0000-0500-000045000000}"/>
    <hyperlink ref="F491" r:id="rId71" xr:uid="{00000000-0004-0000-0500-000046000000}"/>
    <hyperlink ref="F494" r:id="rId72" xr:uid="{00000000-0004-0000-0500-000047000000}"/>
    <hyperlink ref="F500" r:id="rId73" xr:uid="{00000000-0004-0000-0500-000048000000}"/>
    <hyperlink ref="F502" r:id="rId74" xr:uid="{00000000-0004-0000-0500-00004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534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1" t="s">
        <v>6</v>
      </c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100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" customHeight="1">
      <c r="B4" s="21"/>
      <c r="D4" s="22" t="s">
        <v>110</v>
      </c>
      <c r="L4" s="21"/>
      <c r="M4" s="91" t="s">
        <v>11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26.25" customHeight="1">
      <c r="B7" s="21"/>
      <c r="E7" s="332" t="str">
        <f>'Rekapitulace stavby'!K6</f>
        <v>ATS NA DOLÁCH A OPTIMALIZAČNÍ OPATŘENÍ NA VODOVODNÍ SÍTI V OBCI MUKAŘOV</v>
      </c>
      <c r="F7" s="333"/>
      <c r="G7" s="333"/>
      <c r="H7" s="333"/>
      <c r="L7" s="21"/>
    </row>
    <row r="8" spans="2:46" ht="13.2">
      <c r="B8" s="21"/>
      <c r="D8" s="28" t="s">
        <v>111</v>
      </c>
      <c r="L8" s="21"/>
    </row>
    <row r="9" spans="2:46" ht="16.5" customHeight="1">
      <c r="B9" s="21"/>
      <c r="E9" s="332" t="s">
        <v>624</v>
      </c>
      <c r="F9" s="302"/>
      <c r="G9" s="302"/>
      <c r="H9" s="302"/>
      <c r="L9" s="21"/>
    </row>
    <row r="10" spans="2:46" ht="12" customHeight="1">
      <c r="B10" s="21"/>
      <c r="D10" s="28" t="s">
        <v>625</v>
      </c>
      <c r="L10" s="21"/>
    </row>
    <row r="11" spans="2:46" s="1" customFormat="1" ht="16.5" customHeight="1">
      <c r="B11" s="33"/>
      <c r="E11" s="291" t="s">
        <v>626</v>
      </c>
      <c r="F11" s="331"/>
      <c r="G11" s="331"/>
      <c r="H11" s="331"/>
      <c r="L11" s="33"/>
    </row>
    <row r="12" spans="2:46" s="1" customFormat="1" ht="12" customHeight="1">
      <c r="B12" s="33"/>
      <c r="D12" s="28" t="s">
        <v>627</v>
      </c>
      <c r="L12" s="33"/>
    </row>
    <row r="13" spans="2:46" s="1" customFormat="1" ht="16.5" customHeight="1">
      <c r="B13" s="33"/>
      <c r="E13" s="328" t="s">
        <v>1115</v>
      </c>
      <c r="F13" s="331"/>
      <c r="G13" s="331"/>
      <c r="H13" s="331"/>
      <c r="L13" s="33"/>
    </row>
    <row r="14" spans="2:46" s="1" customFormat="1">
      <c r="B14" s="33"/>
      <c r="L14" s="33"/>
    </row>
    <row r="15" spans="2:46" s="1" customFormat="1" ht="12" customHeight="1">
      <c r="B15" s="33"/>
      <c r="D15" s="28" t="s">
        <v>19</v>
      </c>
      <c r="F15" s="26" t="s">
        <v>3</v>
      </c>
      <c r="I15" s="28" t="s">
        <v>20</v>
      </c>
      <c r="J15" s="26" t="s">
        <v>3</v>
      </c>
      <c r="L15" s="33"/>
    </row>
    <row r="16" spans="2:46" s="1" customFormat="1" ht="12" customHeight="1">
      <c r="B16" s="33"/>
      <c r="D16" s="28" t="s">
        <v>21</v>
      </c>
      <c r="F16" s="26" t="s">
        <v>22</v>
      </c>
      <c r="I16" s="28" t="s">
        <v>23</v>
      </c>
      <c r="J16" s="50" t="str">
        <f>'Rekapitulace stavby'!AN8</f>
        <v>28. 3. 2025</v>
      </c>
      <c r="L16" s="33"/>
    </row>
    <row r="17" spans="2:12" s="1" customFormat="1" ht="10.8" customHeight="1">
      <c r="B17" s="33"/>
      <c r="L17" s="33"/>
    </row>
    <row r="18" spans="2:12" s="1" customFormat="1" ht="12" customHeight="1">
      <c r="B18" s="33"/>
      <c r="D18" s="28" t="s">
        <v>25</v>
      </c>
      <c r="I18" s="28" t="s">
        <v>26</v>
      </c>
      <c r="J18" s="26" t="s">
        <v>27</v>
      </c>
      <c r="L18" s="33"/>
    </row>
    <row r="19" spans="2:12" s="1" customFormat="1" ht="18" customHeight="1">
      <c r="B19" s="33"/>
      <c r="E19" s="26" t="s">
        <v>28</v>
      </c>
      <c r="I19" s="28" t="s">
        <v>29</v>
      </c>
      <c r="J19" s="26" t="s">
        <v>3</v>
      </c>
      <c r="L19" s="33"/>
    </row>
    <row r="20" spans="2:12" s="1" customFormat="1" ht="6.9" customHeight="1">
      <c r="B20" s="33"/>
      <c r="L20" s="33"/>
    </row>
    <row r="21" spans="2:12" s="1" customFormat="1" ht="12" customHeight="1">
      <c r="B21" s="33"/>
      <c r="D21" s="28" t="s">
        <v>30</v>
      </c>
      <c r="I21" s="28" t="s">
        <v>26</v>
      </c>
      <c r="J21" s="29" t="str">
        <f>'Rekapitulace stavby'!AN13</f>
        <v>Vyplň údaj</v>
      </c>
      <c r="L21" s="33"/>
    </row>
    <row r="22" spans="2:12" s="1" customFormat="1" ht="18" customHeight="1">
      <c r="B22" s="33"/>
      <c r="E22" s="334" t="str">
        <f>'Rekapitulace stavby'!E14</f>
        <v>Vyplň údaj</v>
      </c>
      <c r="F22" s="315"/>
      <c r="G22" s="315"/>
      <c r="H22" s="315"/>
      <c r="I22" s="28" t="s">
        <v>29</v>
      </c>
      <c r="J22" s="29" t="str">
        <f>'Rekapitulace stavby'!AN14</f>
        <v>Vyplň údaj</v>
      </c>
      <c r="L22" s="33"/>
    </row>
    <row r="23" spans="2:12" s="1" customFormat="1" ht="6.9" customHeight="1">
      <c r="B23" s="33"/>
      <c r="L23" s="33"/>
    </row>
    <row r="24" spans="2:12" s="1" customFormat="1" ht="12" customHeight="1">
      <c r="B24" s="33"/>
      <c r="D24" s="28" t="s">
        <v>32</v>
      </c>
      <c r="I24" s="28" t="s">
        <v>26</v>
      </c>
      <c r="J24" s="26" t="s">
        <v>33</v>
      </c>
      <c r="L24" s="33"/>
    </row>
    <row r="25" spans="2:12" s="1" customFormat="1" ht="18" customHeight="1">
      <c r="B25" s="33"/>
      <c r="E25" s="26" t="s">
        <v>34</v>
      </c>
      <c r="I25" s="28" t="s">
        <v>29</v>
      </c>
      <c r="J25" s="26" t="s">
        <v>3</v>
      </c>
      <c r="L25" s="33"/>
    </row>
    <row r="26" spans="2:12" s="1" customFormat="1" ht="6.9" customHeight="1">
      <c r="B26" s="33"/>
      <c r="L26" s="33"/>
    </row>
    <row r="27" spans="2:12" s="1" customFormat="1" ht="12" customHeight="1">
      <c r="B27" s="33"/>
      <c r="D27" s="28" t="s">
        <v>36</v>
      </c>
      <c r="I27" s="28" t="s">
        <v>26</v>
      </c>
      <c r="J27" s="26" t="s">
        <v>3</v>
      </c>
      <c r="L27" s="33"/>
    </row>
    <row r="28" spans="2:12" s="1" customFormat="1" ht="18" customHeight="1">
      <c r="B28" s="33"/>
      <c r="E28" s="26" t="s">
        <v>37</v>
      </c>
      <c r="I28" s="28" t="s">
        <v>29</v>
      </c>
      <c r="J28" s="26" t="s">
        <v>3</v>
      </c>
      <c r="L28" s="33"/>
    </row>
    <row r="29" spans="2:12" s="1" customFormat="1" ht="6.9" customHeight="1">
      <c r="B29" s="33"/>
      <c r="L29" s="33"/>
    </row>
    <row r="30" spans="2:12" s="1" customFormat="1" ht="12" customHeight="1">
      <c r="B30" s="33"/>
      <c r="D30" s="28" t="s">
        <v>38</v>
      </c>
      <c r="L30" s="33"/>
    </row>
    <row r="31" spans="2:12" s="7" customFormat="1" ht="16.5" customHeight="1">
      <c r="B31" s="92"/>
      <c r="E31" s="319" t="s">
        <v>3</v>
      </c>
      <c r="F31" s="319"/>
      <c r="G31" s="319"/>
      <c r="H31" s="319"/>
      <c r="L31" s="92"/>
    </row>
    <row r="32" spans="2:12" s="1" customFormat="1" ht="6.9" customHeight="1">
      <c r="B32" s="33"/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>
      <c r="B34" s="33"/>
      <c r="D34" s="93" t="s">
        <v>40</v>
      </c>
      <c r="J34" s="64">
        <f>ROUND(J103, 2)</f>
        <v>0</v>
      </c>
      <c r="L34" s="33"/>
    </row>
    <row r="35" spans="2:12" s="1" customFormat="1" ht="6.9" customHeight="1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" customHeight="1">
      <c r="B36" s="33"/>
      <c r="F36" s="36" t="s">
        <v>42</v>
      </c>
      <c r="I36" s="36" t="s">
        <v>41</v>
      </c>
      <c r="J36" s="36" t="s">
        <v>43</v>
      </c>
      <c r="L36" s="33"/>
    </row>
    <row r="37" spans="2:12" s="1" customFormat="1" ht="14.4" customHeight="1">
      <c r="B37" s="33"/>
      <c r="D37" s="53" t="s">
        <v>44</v>
      </c>
      <c r="E37" s="28" t="s">
        <v>45</v>
      </c>
      <c r="F37" s="84">
        <f>ROUND((SUM(BE103:BE533)),  2)</f>
        <v>0</v>
      </c>
      <c r="I37" s="94">
        <v>0.21</v>
      </c>
      <c r="J37" s="84">
        <f>ROUND(((SUM(BE103:BE533))*I37),  2)</f>
        <v>0</v>
      </c>
      <c r="L37" s="33"/>
    </row>
    <row r="38" spans="2:12" s="1" customFormat="1" ht="14.4" customHeight="1">
      <c r="B38" s="33"/>
      <c r="E38" s="28" t="s">
        <v>46</v>
      </c>
      <c r="F38" s="84">
        <f>ROUND((SUM(BF103:BF533)),  2)</f>
        <v>0</v>
      </c>
      <c r="I38" s="94">
        <v>0.12</v>
      </c>
      <c r="J38" s="84">
        <f>ROUND(((SUM(BF103:BF533))*I38),  2)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ROUND((SUM(BG103:BG533)),  2)</f>
        <v>0</v>
      </c>
      <c r="I39" s="94">
        <v>0.21</v>
      </c>
      <c r="J39" s="84">
        <f>0</f>
        <v>0</v>
      </c>
      <c r="L39" s="33"/>
    </row>
    <row r="40" spans="2:12" s="1" customFormat="1" ht="14.4" hidden="1" customHeight="1">
      <c r="B40" s="33"/>
      <c r="E40" s="28" t="s">
        <v>48</v>
      </c>
      <c r="F40" s="84">
        <f>ROUND((SUM(BH103:BH533)),  2)</f>
        <v>0</v>
      </c>
      <c r="I40" s="94">
        <v>0.12</v>
      </c>
      <c r="J40" s="84">
        <f>0</f>
        <v>0</v>
      </c>
      <c r="L40" s="33"/>
    </row>
    <row r="41" spans="2:12" s="1" customFormat="1" ht="14.4" hidden="1" customHeight="1">
      <c r="B41" s="33"/>
      <c r="E41" s="28" t="s">
        <v>49</v>
      </c>
      <c r="F41" s="84">
        <f>ROUND((SUM(BI103:BI533)),  2)</f>
        <v>0</v>
      </c>
      <c r="I41" s="94">
        <v>0</v>
      </c>
      <c r="J41" s="84">
        <f>0</f>
        <v>0</v>
      </c>
      <c r="L41" s="33"/>
    </row>
    <row r="42" spans="2:12" s="1" customFormat="1" ht="6.9" customHeight="1">
      <c r="B42" s="33"/>
      <c r="L42" s="33"/>
    </row>
    <row r="43" spans="2:12" s="1" customFormat="1" ht="25.35" customHeight="1">
      <c r="B43" s="33"/>
      <c r="C43" s="95"/>
      <c r="D43" s="96" t="s">
        <v>50</v>
      </c>
      <c r="E43" s="55"/>
      <c r="F43" s="55"/>
      <c r="G43" s="97" t="s">
        <v>51</v>
      </c>
      <c r="H43" s="98" t="s">
        <v>52</v>
      </c>
      <c r="I43" s="55"/>
      <c r="J43" s="99">
        <f>SUM(J34:J41)</f>
        <v>0</v>
      </c>
      <c r="K43" s="100"/>
      <c r="L43" s="33"/>
    </row>
    <row r="44" spans="2:12" s="1" customFormat="1" ht="14.4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" customHeight="1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" customHeight="1">
      <c r="B49" s="33"/>
      <c r="C49" s="22" t="s">
        <v>113</v>
      </c>
      <c r="L49" s="33"/>
    </row>
    <row r="50" spans="2:12" s="1" customFormat="1" ht="6.9" customHeight="1">
      <c r="B50" s="33"/>
      <c r="L50" s="33"/>
    </row>
    <row r="51" spans="2:12" s="1" customFormat="1" ht="12" customHeight="1">
      <c r="B51" s="33"/>
      <c r="C51" s="28" t="s">
        <v>17</v>
      </c>
      <c r="L51" s="33"/>
    </row>
    <row r="52" spans="2:12" s="1" customFormat="1" ht="26.25" customHeight="1">
      <c r="B52" s="33"/>
      <c r="E52" s="332" t="str">
        <f>E7</f>
        <v>ATS NA DOLÁCH A OPTIMALIZAČNÍ OPATŘENÍ NA VODOVODNÍ SÍTI V OBCI MUKAŘOV</v>
      </c>
      <c r="F52" s="333"/>
      <c r="G52" s="333"/>
      <c r="H52" s="333"/>
      <c r="L52" s="33"/>
    </row>
    <row r="53" spans="2:12" ht="12" customHeight="1">
      <c r="B53" s="21"/>
      <c r="C53" s="28" t="s">
        <v>111</v>
      </c>
      <c r="L53" s="21"/>
    </row>
    <row r="54" spans="2:12" ht="16.5" customHeight="1">
      <c r="B54" s="21"/>
      <c r="E54" s="332" t="s">
        <v>624</v>
      </c>
      <c r="F54" s="302"/>
      <c r="G54" s="302"/>
      <c r="H54" s="302"/>
      <c r="L54" s="21"/>
    </row>
    <row r="55" spans="2:12" ht="12" customHeight="1">
      <c r="B55" s="21"/>
      <c r="C55" s="28" t="s">
        <v>625</v>
      </c>
      <c r="L55" s="21"/>
    </row>
    <row r="56" spans="2:12" s="1" customFormat="1" ht="16.5" customHeight="1">
      <c r="B56" s="33"/>
      <c r="E56" s="291" t="s">
        <v>626</v>
      </c>
      <c r="F56" s="331"/>
      <c r="G56" s="331"/>
      <c r="H56" s="331"/>
      <c r="L56" s="33"/>
    </row>
    <row r="57" spans="2:12" s="1" customFormat="1" ht="12" customHeight="1">
      <c r="B57" s="33"/>
      <c r="C57" s="28" t="s">
        <v>627</v>
      </c>
      <c r="L57" s="33"/>
    </row>
    <row r="58" spans="2:12" s="1" customFormat="1" ht="16.5" customHeight="1">
      <c r="B58" s="33"/>
      <c r="E58" s="328" t="str">
        <f>E13</f>
        <v>01.1-2 - VÝTLAK ATS - LAKALITA NA KOPCI</v>
      </c>
      <c r="F58" s="331"/>
      <c r="G58" s="331"/>
      <c r="H58" s="331"/>
      <c r="L58" s="33"/>
    </row>
    <row r="59" spans="2:12" s="1" customFormat="1" ht="6.9" customHeight="1">
      <c r="B59" s="33"/>
      <c r="L59" s="33"/>
    </row>
    <row r="60" spans="2:12" s="1" customFormat="1" ht="12" customHeight="1">
      <c r="B60" s="33"/>
      <c r="C60" s="28" t="s">
        <v>21</v>
      </c>
      <c r="F60" s="26" t="str">
        <f>F16</f>
        <v>Mukařov u Říčan</v>
      </c>
      <c r="I60" s="28" t="s">
        <v>23</v>
      </c>
      <c r="J60" s="50" t="str">
        <f>IF(J16="","",J16)</f>
        <v>28. 3. 2025</v>
      </c>
      <c r="L60" s="33"/>
    </row>
    <row r="61" spans="2:12" s="1" customFormat="1" ht="6.9" customHeight="1">
      <c r="B61" s="33"/>
      <c r="L61" s="33"/>
    </row>
    <row r="62" spans="2:12" s="1" customFormat="1" ht="40.049999999999997" customHeight="1">
      <c r="B62" s="33"/>
      <c r="C62" s="28" t="s">
        <v>25</v>
      </c>
      <c r="F62" s="26" t="str">
        <f>E19</f>
        <v>Obec Mukařov</v>
      </c>
      <c r="I62" s="28" t="s">
        <v>32</v>
      </c>
      <c r="J62" s="31" t="str">
        <f>E25</f>
        <v>Vodohospodářský rozvoj a výstavba a.s. Praha</v>
      </c>
      <c r="L62" s="33"/>
    </row>
    <row r="63" spans="2:12" s="1" customFormat="1" ht="15.15" customHeight="1">
      <c r="B63" s="33"/>
      <c r="C63" s="28" t="s">
        <v>30</v>
      </c>
      <c r="F63" s="26" t="str">
        <f>IF(E22="","",E22)</f>
        <v>Vyplň údaj</v>
      </c>
      <c r="I63" s="28" t="s">
        <v>36</v>
      </c>
      <c r="J63" s="31" t="str">
        <f>E28</f>
        <v>M. Morská</v>
      </c>
      <c r="L63" s="33"/>
    </row>
    <row r="64" spans="2:12" s="1" customFormat="1" ht="10.35" customHeight="1">
      <c r="B64" s="33"/>
      <c r="L64" s="33"/>
    </row>
    <row r="65" spans="2:47" s="1" customFormat="1" ht="29.25" customHeight="1">
      <c r="B65" s="33"/>
      <c r="C65" s="101" t="s">
        <v>114</v>
      </c>
      <c r="D65" s="95"/>
      <c r="E65" s="95"/>
      <c r="F65" s="95"/>
      <c r="G65" s="95"/>
      <c r="H65" s="95"/>
      <c r="I65" s="95"/>
      <c r="J65" s="102" t="s">
        <v>115</v>
      </c>
      <c r="K65" s="95"/>
      <c r="L65" s="33"/>
    </row>
    <row r="66" spans="2:47" s="1" customFormat="1" ht="10.35" customHeight="1">
      <c r="B66" s="33"/>
      <c r="L66" s="33"/>
    </row>
    <row r="67" spans="2:47" s="1" customFormat="1" ht="22.8" customHeight="1">
      <c r="B67" s="33"/>
      <c r="C67" s="103" t="s">
        <v>72</v>
      </c>
      <c r="J67" s="64">
        <f>J103</f>
        <v>0</v>
      </c>
      <c r="L67" s="33"/>
      <c r="AU67" s="18" t="s">
        <v>116</v>
      </c>
    </row>
    <row r="68" spans="2:47" s="8" customFormat="1" ht="24.9" customHeight="1">
      <c r="B68" s="104"/>
      <c r="D68" s="105" t="s">
        <v>117</v>
      </c>
      <c r="E68" s="106"/>
      <c r="F68" s="106"/>
      <c r="G68" s="106"/>
      <c r="H68" s="106"/>
      <c r="I68" s="106"/>
      <c r="J68" s="107">
        <f>J104</f>
        <v>0</v>
      </c>
      <c r="L68" s="104"/>
    </row>
    <row r="69" spans="2:47" s="9" customFormat="1" ht="19.95" customHeight="1">
      <c r="B69" s="108"/>
      <c r="D69" s="109" t="s">
        <v>629</v>
      </c>
      <c r="E69" s="110"/>
      <c r="F69" s="110"/>
      <c r="G69" s="110"/>
      <c r="H69" s="110"/>
      <c r="I69" s="110"/>
      <c r="J69" s="111">
        <f>J105</f>
        <v>0</v>
      </c>
      <c r="L69" s="108"/>
    </row>
    <row r="70" spans="2:47" s="9" customFormat="1" ht="19.95" customHeight="1">
      <c r="B70" s="108"/>
      <c r="D70" s="109" t="s">
        <v>630</v>
      </c>
      <c r="E70" s="110"/>
      <c r="F70" s="110"/>
      <c r="G70" s="110"/>
      <c r="H70" s="110"/>
      <c r="I70" s="110"/>
      <c r="J70" s="111">
        <f>J304</f>
        <v>0</v>
      </c>
      <c r="L70" s="108"/>
    </row>
    <row r="71" spans="2:47" s="9" customFormat="1" ht="19.95" customHeight="1">
      <c r="B71" s="108"/>
      <c r="D71" s="109" t="s">
        <v>631</v>
      </c>
      <c r="E71" s="110"/>
      <c r="F71" s="110"/>
      <c r="G71" s="110"/>
      <c r="H71" s="110"/>
      <c r="I71" s="110"/>
      <c r="J71" s="111">
        <f>J307</f>
        <v>0</v>
      </c>
      <c r="L71" s="108"/>
    </row>
    <row r="72" spans="2:47" s="9" customFormat="1" ht="19.95" customHeight="1">
      <c r="B72" s="108"/>
      <c r="D72" s="109" t="s">
        <v>632</v>
      </c>
      <c r="E72" s="110"/>
      <c r="F72" s="110"/>
      <c r="G72" s="110"/>
      <c r="H72" s="110"/>
      <c r="I72" s="110"/>
      <c r="J72" s="111">
        <f>J315</f>
        <v>0</v>
      </c>
      <c r="L72" s="108"/>
    </row>
    <row r="73" spans="2:47" s="9" customFormat="1" ht="19.95" customHeight="1">
      <c r="B73" s="108"/>
      <c r="D73" s="109" t="s">
        <v>633</v>
      </c>
      <c r="E73" s="110"/>
      <c r="F73" s="110"/>
      <c r="G73" s="110"/>
      <c r="H73" s="110"/>
      <c r="I73" s="110"/>
      <c r="J73" s="111">
        <f>J343</f>
        <v>0</v>
      </c>
      <c r="L73" s="108"/>
    </row>
    <row r="74" spans="2:47" s="9" customFormat="1" ht="19.95" customHeight="1">
      <c r="B74" s="108"/>
      <c r="D74" s="109" t="s">
        <v>118</v>
      </c>
      <c r="E74" s="110"/>
      <c r="F74" s="110"/>
      <c r="G74" s="110"/>
      <c r="H74" s="110"/>
      <c r="I74" s="110"/>
      <c r="J74" s="111">
        <f>J377</f>
        <v>0</v>
      </c>
      <c r="L74" s="108"/>
    </row>
    <row r="75" spans="2:47" s="9" customFormat="1" ht="19.95" customHeight="1">
      <c r="B75" s="108"/>
      <c r="D75" s="109" t="s">
        <v>634</v>
      </c>
      <c r="E75" s="110"/>
      <c r="F75" s="110"/>
      <c r="G75" s="110"/>
      <c r="H75" s="110"/>
      <c r="I75" s="110"/>
      <c r="J75" s="111">
        <f>J480</f>
        <v>0</v>
      </c>
      <c r="L75" s="108"/>
    </row>
    <row r="76" spans="2:47" s="9" customFormat="1" ht="19.95" customHeight="1">
      <c r="B76" s="108"/>
      <c r="D76" s="109" t="s">
        <v>635</v>
      </c>
      <c r="E76" s="110"/>
      <c r="F76" s="110"/>
      <c r="G76" s="110"/>
      <c r="H76" s="110"/>
      <c r="I76" s="110"/>
      <c r="J76" s="111">
        <f>J494</f>
        <v>0</v>
      </c>
      <c r="L76" s="108"/>
    </row>
    <row r="77" spans="2:47" s="9" customFormat="1" ht="19.95" customHeight="1">
      <c r="B77" s="108"/>
      <c r="D77" s="109" t="s">
        <v>636</v>
      </c>
      <c r="E77" s="110"/>
      <c r="F77" s="110"/>
      <c r="G77" s="110"/>
      <c r="H77" s="110"/>
      <c r="I77" s="110"/>
      <c r="J77" s="111">
        <f>J514</f>
        <v>0</v>
      </c>
      <c r="L77" s="108"/>
    </row>
    <row r="78" spans="2:47" s="8" customFormat="1" ht="24.9" customHeight="1">
      <c r="B78" s="104"/>
      <c r="D78" s="105" t="s">
        <v>637</v>
      </c>
      <c r="E78" s="106"/>
      <c r="F78" s="106"/>
      <c r="G78" s="106"/>
      <c r="H78" s="106"/>
      <c r="I78" s="106"/>
      <c r="J78" s="107">
        <f>J519</f>
        <v>0</v>
      </c>
      <c r="L78" s="104"/>
    </row>
    <row r="79" spans="2:47" s="9" customFormat="1" ht="19.95" customHeight="1">
      <c r="B79" s="108"/>
      <c r="D79" s="109" t="s">
        <v>638</v>
      </c>
      <c r="E79" s="110"/>
      <c r="F79" s="110"/>
      <c r="G79" s="110"/>
      <c r="H79" s="110"/>
      <c r="I79" s="110"/>
      <c r="J79" s="111">
        <f>J520</f>
        <v>0</v>
      </c>
      <c r="L79" s="108"/>
    </row>
    <row r="80" spans="2:47" s="1" customFormat="1" ht="21.75" customHeight="1">
      <c r="B80" s="33"/>
      <c r="L80" s="33"/>
    </row>
    <row r="81" spans="2:12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33"/>
    </row>
    <row r="85" spans="2:12" s="1" customFormat="1" ht="6.9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33"/>
    </row>
    <row r="86" spans="2:12" s="1" customFormat="1" ht="24.9" customHeight="1">
      <c r="B86" s="33"/>
      <c r="C86" s="22" t="s">
        <v>124</v>
      </c>
      <c r="L86" s="33"/>
    </row>
    <row r="87" spans="2:12" s="1" customFormat="1" ht="6.9" customHeight="1">
      <c r="B87" s="33"/>
      <c r="L87" s="33"/>
    </row>
    <row r="88" spans="2:12" s="1" customFormat="1" ht="12" customHeight="1">
      <c r="B88" s="33"/>
      <c r="C88" s="28" t="s">
        <v>17</v>
      </c>
      <c r="L88" s="33"/>
    </row>
    <row r="89" spans="2:12" s="1" customFormat="1" ht="26.25" customHeight="1">
      <c r="B89" s="33"/>
      <c r="E89" s="332" t="str">
        <f>E7</f>
        <v>ATS NA DOLÁCH A OPTIMALIZAČNÍ OPATŘENÍ NA VODOVODNÍ SÍTI V OBCI MUKAŘOV</v>
      </c>
      <c r="F89" s="333"/>
      <c r="G89" s="333"/>
      <c r="H89" s="333"/>
      <c r="L89" s="33"/>
    </row>
    <row r="90" spans="2:12" ht="12" customHeight="1">
      <c r="B90" s="21"/>
      <c r="C90" s="28" t="s">
        <v>111</v>
      </c>
      <c r="L90" s="21"/>
    </row>
    <row r="91" spans="2:12" ht="16.5" customHeight="1">
      <c r="B91" s="21"/>
      <c r="E91" s="332" t="s">
        <v>624</v>
      </c>
      <c r="F91" s="302"/>
      <c r="G91" s="302"/>
      <c r="H91" s="302"/>
      <c r="L91" s="21"/>
    </row>
    <row r="92" spans="2:12" ht="12" customHeight="1">
      <c r="B92" s="21"/>
      <c r="C92" s="28" t="s">
        <v>625</v>
      </c>
      <c r="L92" s="21"/>
    </row>
    <row r="93" spans="2:12" s="1" customFormat="1" ht="16.5" customHeight="1">
      <c r="B93" s="33"/>
      <c r="E93" s="291" t="s">
        <v>626</v>
      </c>
      <c r="F93" s="331"/>
      <c r="G93" s="331"/>
      <c r="H93" s="331"/>
      <c r="L93" s="33"/>
    </row>
    <row r="94" spans="2:12" s="1" customFormat="1" ht="12" customHeight="1">
      <c r="B94" s="33"/>
      <c r="C94" s="28" t="s">
        <v>627</v>
      </c>
      <c r="L94" s="33"/>
    </row>
    <row r="95" spans="2:12" s="1" customFormat="1" ht="16.5" customHeight="1">
      <c r="B95" s="33"/>
      <c r="E95" s="328" t="str">
        <f>E13</f>
        <v>01.1-2 - VÝTLAK ATS - LAKALITA NA KOPCI</v>
      </c>
      <c r="F95" s="331"/>
      <c r="G95" s="331"/>
      <c r="H95" s="331"/>
      <c r="L95" s="33"/>
    </row>
    <row r="96" spans="2:12" s="1" customFormat="1" ht="6.9" customHeight="1">
      <c r="B96" s="33"/>
      <c r="L96" s="33"/>
    </row>
    <row r="97" spans="2:65" s="1" customFormat="1" ht="12" customHeight="1">
      <c r="B97" s="33"/>
      <c r="C97" s="28" t="s">
        <v>21</v>
      </c>
      <c r="F97" s="26" t="str">
        <f>F16</f>
        <v>Mukařov u Říčan</v>
      </c>
      <c r="I97" s="28" t="s">
        <v>23</v>
      </c>
      <c r="J97" s="50" t="str">
        <f>IF(J16="","",J16)</f>
        <v>28. 3. 2025</v>
      </c>
      <c r="L97" s="33"/>
    </row>
    <row r="98" spans="2:65" s="1" customFormat="1" ht="6.9" customHeight="1">
      <c r="B98" s="33"/>
      <c r="L98" s="33"/>
    </row>
    <row r="99" spans="2:65" s="1" customFormat="1" ht="40.049999999999997" customHeight="1">
      <c r="B99" s="33"/>
      <c r="C99" s="28" t="s">
        <v>25</v>
      </c>
      <c r="F99" s="26" t="str">
        <f>E19</f>
        <v>Obec Mukařov</v>
      </c>
      <c r="I99" s="28" t="s">
        <v>32</v>
      </c>
      <c r="J99" s="31" t="str">
        <f>E25</f>
        <v>Vodohospodářský rozvoj a výstavba a.s. Praha</v>
      </c>
      <c r="L99" s="33"/>
    </row>
    <row r="100" spans="2:65" s="1" customFormat="1" ht="15.15" customHeight="1">
      <c r="B100" s="33"/>
      <c r="C100" s="28" t="s">
        <v>30</v>
      </c>
      <c r="F100" s="26" t="str">
        <f>IF(E22="","",E22)</f>
        <v>Vyplň údaj</v>
      </c>
      <c r="I100" s="28" t="s">
        <v>36</v>
      </c>
      <c r="J100" s="31" t="str">
        <f>E28</f>
        <v>M. Morská</v>
      </c>
      <c r="L100" s="33"/>
    </row>
    <row r="101" spans="2:65" s="1" customFormat="1" ht="10.35" customHeight="1">
      <c r="B101" s="33"/>
      <c r="L101" s="33"/>
    </row>
    <row r="102" spans="2:65" s="10" customFormat="1" ht="29.25" customHeight="1">
      <c r="B102" s="112"/>
      <c r="C102" s="113" t="s">
        <v>125</v>
      </c>
      <c r="D102" s="114" t="s">
        <v>59</v>
      </c>
      <c r="E102" s="114" t="s">
        <v>55</v>
      </c>
      <c r="F102" s="114" t="s">
        <v>56</v>
      </c>
      <c r="G102" s="114" t="s">
        <v>126</v>
      </c>
      <c r="H102" s="114" t="s">
        <v>127</v>
      </c>
      <c r="I102" s="114" t="s">
        <v>128</v>
      </c>
      <c r="J102" s="114" t="s">
        <v>115</v>
      </c>
      <c r="K102" s="115" t="s">
        <v>129</v>
      </c>
      <c r="L102" s="112"/>
      <c r="M102" s="57" t="s">
        <v>3</v>
      </c>
      <c r="N102" s="58" t="s">
        <v>44</v>
      </c>
      <c r="O102" s="58" t="s">
        <v>130</v>
      </c>
      <c r="P102" s="58" t="s">
        <v>131</v>
      </c>
      <c r="Q102" s="58" t="s">
        <v>132</v>
      </c>
      <c r="R102" s="58" t="s">
        <v>133</v>
      </c>
      <c r="S102" s="58" t="s">
        <v>134</v>
      </c>
      <c r="T102" s="59" t="s">
        <v>135</v>
      </c>
    </row>
    <row r="103" spans="2:65" s="1" customFormat="1" ht="22.8" customHeight="1">
      <c r="B103" s="33"/>
      <c r="C103" s="62" t="s">
        <v>136</v>
      </c>
      <c r="J103" s="116">
        <f>BK103</f>
        <v>0</v>
      </c>
      <c r="L103" s="33"/>
      <c r="M103" s="60"/>
      <c r="N103" s="51"/>
      <c r="O103" s="51"/>
      <c r="P103" s="117">
        <f>P104+P519</f>
        <v>0</v>
      </c>
      <c r="Q103" s="51"/>
      <c r="R103" s="117">
        <f>R104+R519</f>
        <v>11.584715320000001</v>
      </c>
      <c r="S103" s="51"/>
      <c r="T103" s="118">
        <f>T104+T519</f>
        <v>10.534400000000002</v>
      </c>
      <c r="AT103" s="18" t="s">
        <v>73</v>
      </c>
      <c r="AU103" s="18" t="s">
        <v>116</v>
      </c>
      <c r="BK103" s="119">
        <f>BK104+BK519</f>
        <v>0</v>
      </c>
    </row>
    <row r="104" spans="2:65" s="11" customFormat="1" ht="25.95" customHeight="1">
      <c r="B104" s="120"/>
      <c r="D104" s="121" t="s">
        <v>73</v>
      </c>
      <c r="E104" s="122" t="s">
        <v>137</v>
      </c>
      <c r="F104" s="122" t="s">
        <v>138</v>
      </c>
      <c r="I104" s="123"/>
      <c r="J104" s="124">
        <f>BK104</f>
        <v>0</v>
      </c>
      <c r="L104" s="120"/>
      <c r="M104" s="125"/>
      <c r="P104" s="126">
        <f>P105+P304+P307+P315+P343+P377+P480+P494+P514</f>
        <v>0</v>
      </c>
      <c r="R104" s="126">
        <f>R105+R304+R307+R315+R343+R377+R480+R494+R514</f>
        <v>10.81071532</v>
      </c>
      <c r="T104" s="127">
        <f>T105+T304+T307+T315+T343+T377+T480+T494+T514</f>
        <v>10.534400000000002</v>
      </c>
      <c r="AR104" s="121" t="s">
        <v>81</v>
      </c>
      <c r="AT104" s="128" t="s">
        <v>73</v>
      </c>
      <c r="AU104" s="128" t="s">
        <v>74</v>
      </c>
      <c r="AY104" s="121" t="s">
        <v>139</v>
      </c>
      <c r="BK104" s="129">
        <f>BK105+BK304+BK307+BK315+BK343+BK377+BK480+BK494+BK514</f>
        <v>0</v>
      </c>
    </row>
    <row r="105" spans="2:65" s="11" customFormat="1" ht="22.8" customHeight="1">
      <c r="B105" s="120"/>
      <c r="D105" s="121" t="s">
        <v>73</v>
      </c>
      <c r="E105" s="130" t="s">
        <v>81</v>
      </c>
      <c r="F105" s="130" t="s">
        <v>639</v>
      </c>
      <c r="I105" s="123"/>
      <c r="J105" s="131">
        <f>BK105</f>
        <v>0</v>
      </c>
      <c r="L105" s="120"/>
      <c r="M105" s="125"/>
      <c r="P105" s="126">
        <f>SUM(P106:P303)</f>
        <v>0</v>
      </c>
      <c r="R105" s="126">
        <f>SUM(R106:R303)</f>
        <v>0.274675</v>
      </c>
      <c r="T105" s="127">
        <f>SUM(T106:T303)</f>
        <v>10.530650000000001</v>
      </c>
      <c r="AR105" s="121" t="s">
        <v>81</v>
      </c>
      <c r="AT105" s="128" t="s">
        <v>73</v>
      </c>
      <c r="AU105" s="128" t="s">
        <v>81</v>
      </c>
      <c r="AY105" s="121" t="s">
        <v>139</v>
      </c>
      <c r="BK105" s="129">
        <f>SUM(BK106:BK303)</f>
        <v>0</v>
      </c>
    </row>
    <row r="106" spans="2:65" s="1" customFormat="1" ht="16.5" customHeight="1">
      <c r="B106" s="132"/>
      <c r="C106" s="133" t="s">
        <v>81</v>
      </c>
      <c r="D106" s="133" t="s">
        <v>142</v>
      </c>
      <c r="E106" s="134" t="s">
        <v>640</v>
      </c>
      <c r="F106" s="135" t="s">
        <v>641</v>
      </c>
      <c r="G106" s="136" t="s">
        <v>604</v>
      </c>
      <c r="H106" s="137">
        <v>25</v>
      </c>
      <c r="I106" s="138"/>
      <c r="J106" s="139">
        <f>ROUND(I106*H106,2)</f>
        <v>0</v>
      </c>
      <c r="K106" s="135" t="s">
        <v>146</v>
      </c>
      <c r="L106" s="33"/>
      <c r="M106" s="140" t="s">
        <v>3</v>
      </c>
      <c r="N106" s="141" t="s">
        <v>45</v>
      </c>
      <c r="P106" s="142">
        <f>O106*H106</f>
        <v>0</v>
      </c>
      <c r="Q106" s="142">
        <v>0</v>
      </c>
      <c r="R106" s="142">
        <f>Q106*H106</f>
        <v>0</v>
      </c>
      <c r="S106" s="142">
        <v>0</v>
      </c>
      <c r="T106" s="143">
        <f>S106*H106</f>
        <v>0</v>
      </c>
      <c r="AR106" s="144" t="s">
        <v>159</v>
      </c>
      <c r="AT106" s="144" t="s">
        <v>142</v>
      </c>
      <c r="AU106" s="144" t="s">
        <v>83</v>
      </c>
      <c r="AY106" s="18" t="s">
        <v>139</v>
      </c>
      <c r="BE106" s="145">
        <f>IF(N106="základní",J106,0)</f>
        <v>0</v>
      </c>
      <c r="BF106" s="145">
        <f>IF(N106="snížená",J106,0)</f>
        <v>0</v>
      </c>
      <c r="BG106" s="145">
        <f>IF(N106="zákl. přenesená",J106,0)</f>
        <v>0</v>
      </c>
      <c r="BH106" s="145">
        <f>IF(N106="sníž. přenesená",J106,0)</f>
        <v>0</v>
      </c>
      <c r="BI106" s="145">
        <f>IF(N106="nulová",J106,0)</f>
        <v>0</v>
      </c>
      <c r="BJ106" s="18" t="s">
        <v>81</v>
      </c>
      <c r="BK106" s="145">
        <f>ROUND(I106*H106,2)</f>
        <v>0</v>
      </c>
      <c r="BL106" s="18" t="s">
        <v>159</v>
      </c>
      <c r="BM106" s="144" t="s">
        <v>1116</v>
      </c>
    </row>
    <row r="107" spans="2:65" s="1" customFormat="1">
      <c r="B107" s="33"/>
      <c r="D107" s="146" t="s">
        <v>148</v>
      </c>
      <c r="F107" s="147" t="s">
        <v>643</v>
      </c>
      <c r="I107" s="148"/>
      <c r="L107" s="33"/>
      <c r="M107" s="149"/>
      <c r="T107" s="54"/>
      <c r="AT107" s="18" t="s">
        <v>148</v>
      </c>
      <c r="AU107" s="18" t="s">
        <v>83</v>
      </c>
    </row>
    <row r="108" spans="2:65" s="1" customFormat="1" ht="66.75" customHeight="1">
      <c r="B108" s="132"/>
      <c r="C108" s="133" t="s">
        <v>83</v>
      </c>
      <c r="D108" s="133" t="s">
        <v>142</v>
      </c>
      <c r="E108" s="134" t="s">
        <v>644</v>
      </c>
      <c r="F108" s="135" t="s">
        <v>645</v>
      </c>
      <c r="G108" s="136" t="s">
        <v>604</v>
      </c>
      <c r="H108" s="137">
        <v>11.8</v>
      </c>
      <c r="I108" s="138"/>
      <c r="J108" s="139">
        <f>ROUND(I108*H108,2)</f>
        <v>0</v>
      </c>
      <c r="K108" s="135" t="s">
        <v>146</v>
      </c>
      <c r="L108" s="33"/>
      <c r="M108" s="140" t="s">
        <v>3</v>
      </c>
      <c r="N108" s="141" t="s">
        <v>45</v>
      </c>
      <c r="P108" s="142">
        <f>O108*H108</f>
        <v>0</v>
      </c>
      <c r="Q108" s="142">
        <v>0</v>
      </c>
      <c r="R108" s="142">
        <f>Q108*H108</f>
        <v>0</v>
      </c>
      <c r="S108" s="142">
        <v>0.44</v>
      </c>
      <c r="T108" s="143">
        <f>S108*H108</f>
        <v>5.1920000000000002</v>
      </c>
      <c r="AR108" s="144" t="s">
        <v>159</v>
      </c>
      <c r="AT108" s="144" t="s">
        <v>142</v>
      </c>
      <c r="AU108" s="144" t="s">
        <v>83</v>
      </c>
      <c r="AY108" s="18" t="s">
        <v>139</v>
      </c>
      <c r="BE108" s="145">
        <f>IF(N108="základní",J108,0)</f>
        <v>0</v>
      </c>
      <c r="BF108" s="145">
        <f>IF(N108="snížená",J108,0)</f>
        <v>0</v>
      </c>
      <c r="BG108" s="145">
        <f>IF(N108="zákl. přenesená",J108,0)</f>
        <v>0</v>
      </c>
      <c r="BH108" s="145">
        <f>IF(N108="sníž. přenesená",J108,0)</f>
        <v>0</v>
      </c>
      <c r="BI108" s="145">
        <f>IF(N108="nulová",J108,0)</f>
        <v>0</v>
      </c>
      <c r="BJ108" s="18" t="s">
        <v>81</v>
      </c>
      <c r="BK108" s="145">
        <f>ROUND(I108*H108,2)</f>
        <v>0</v>
      </c>
      <c r="BL108" s="18" t="s">
        <v>159</v>
      </c>
      <c r="BM108" s="144" t="s">
        <v>1117</v>
      </c>
    </row>
    <row r="109" spans="2:65" s="1" customFormat="1">
      <c r="B109" s="33"/>
      <c r="D109" s="146" t="s">
        <v>148</v>
      </c>
      <c r="F109" s="147" t="s">
        <v>647</v>
      </c>
      <c r="I109" s="148"/>
      <c r="L109" s="33"/>
      <c r="M109" s="149"/>
      <c r="T109" s="54"/>
      <c r="AT109" s="18" t="s">
        <v>148</v>
      </c>
      <c r="AU109" s="18" t="s">
        <v>83</v>
      </c>
    </row>
    <row r="110" spans="2:65" s="12" customFormat="1">
      <c r="B110" s="160"/>
      <c r="D110" s="161" t="s">
        <v>154</v>
      </c>
      <c r="E110" s="162" t="s">
        <v>3</v>
      </c>
      <c r="F110" s="163" t="s">
        <v>648</v>
      </c>
      <c r="H110" s="162" t="s">
        <v>3</v>
      </c>
      <c r="I110" s="164"/>
      <c r="L110" s="160"/>
      <c r="M110" s="165"/>
      <c r="T110" s="166"/>
      <c r="AT110" s="162" t="s">
        <v>154</v>
      </c>
      <c r="AU110" s="162" t="s">
        <v>83</v>
      </c>
      <c r="AV110" s="12" t="s">
        <v>81</v>
      </c>
      <c r="AW110" s="12" t="s">
        <v>35</v>
      </c>
      <c r="AX110" s="12" t="s">
        <v>74</v>
      </c>
      <c r="AY110" s="162" t="s">
        <v>139</v>
      </c>
    </row>
    <row r="111" spans="2:65" s="13" customFormat="1">
      <c r="B111" s="167"/>
      <c r="D111" s="161" t="s">
        <v>154</v>
      </c>
      <c r="E111" s="168" t="s">
        <v>3</v>
      </c>
      <c r="F111" s="169" t="s">
        <v>1118</v>
      </c>
      <c r="H111" s="170">
        <v>10.8</v>
      </c>
      <c r="I111" s="171"/>
      <c r="L111" s="167"/>
      <c r="M111" s="172"/>
      <c r="T111" s="173"/>
      <c r="AT111" s="168" t="s">
        <v>154</v>
      </c>
      <c r="AU111" s="168" t="s">
        <v>83</v>
      </c>
      <c r="AV111" s="13" t="s">
        <v>83</v>
      </c>
      <c r="AW111" s="13" t="s">
        <v>35</v>
      </c>
      <c r="AX111" s="13" t="s">
        <v>74</v>
      </c>
      <c r="AY111" s="168" t="s">
        <v>139</v>
      </c>
    </row>
    <row r="112" spans="2:65" s="13" customFormat="1">
      <c r="B112" s="167"/>
      <c r="D112" s="161" t="s">
        <v>154</v>
      </c>
      <c r="E112" s="168" t="s">
        <v>3</v>
      </c>
      <c r="F112" s="169" t="s">
        <v>650</v>
      </c>
      <c r="H112" s="170">
        <v>1</v>
      </c>
      <c r="I112" s="171"/>
      <c r="L112" s="167"/>
      <c r="M112" s="172"/>
      <c r="T112" s="173"/>
      <c r="AT112" s="168" t="s">
        <v>154</v>
      </c>
      <c r="AU112" s="168" t="s">
        <v>83</v>
      </c>
      <c r="AV112" s="13" t="s">
        <v>83</v>
      </c>
      <c r="AW112" s="13" t="s">
        <v>35</v>
      </c>
      <c r="AX112" s="13" t="s">
        <v>74</v>
      </c>
      <c r="AY112" s="168" t="s">
        <v>139</v>
      </c>
    </row>
    <row r="113" spans="2:65" s="14" customFormat="1">
      <c r="B113" s="184"/>
      <c r="D113" s="161" t="s">
        <v>154</v>
      </c>
      <c r="E113" s="185" t="s">
        <v>3</v>
      </c>
      <c r="F113" s="186" t="s">
        <v>623</v>
      </c>
      <c r="H113" s="187">
        <v>11.8</v>
      </c>
      <c r="I113" s="188"/>
      <c r="L113" s="184"/>
      <c r="M113" s="189"/>
      <c r="T113" s="190"/>
      <c r="AT113" s="185" t="s">
        <v>154</v>
      </c>
      <c r="AU113" s="185" t="s">
        <v>83</v>
      </c>
      <c r="AV113" s="14" t="s">
        <v>159</v>
      </c>
      <c r="AW113" s="14" t="s">
        <v>35</v>
      </c>
      <c r="AX113" s="14" t="s">
        <v>81</v>
      </c>
      <c r="AY113" s="185" t="s">
        <v>139</v>
      </c>
    </row>
    <row r="114" spans="2:65" s="1" customFormat="1" ht="55.5" customHeight="1">
      <c r="B114" s="132"/>
      <c r="C114" s="133" t="s">
        <v>97</v>
      </c>
      <c r="D114" s="133" t="s">
        <v>142</v>
      </c>
      <c r="E114" s="134" t="s">
        <v>651</v>
      </c>
      <c r="F114" s="135" t="s">
        <v>652</v>
      </c>
      <c r="G114" s="136" t="s">
        <v>604</v>
      </c>
      <c r="H114" s="137">
        <v>41.924999999999997</v>
      </c>
      <c r="I114" s="138"/>
      <c r="J114" s="139">
        <f>ROUND(I114*H114,2)</f>
        <v>0</v>
      </c>
      <c r="K114" s="135" t="s">
        <v>146</v>
      </c>
      <c r="L114" s="33"/>
      <c r="M114" s="140" t="s">
        <v>3</v>
      </c>
      <c r="N114" s="141" t="s">
        <v>45</v>
      </c>
      <c r="P114" s="142">
        <f>O114*H114</f>
        <v>0</v>
      </c>
      <c r="Q114" s="142">
        <v>0</v>
      </c>
      <c r="R114" s="142">
        <f>Q114*H114</f>
        <v>0</v>
      </c>
      <c r="S114" s="142">
        <v>9.8000000000000004E-2</v>
      </c>
      <c r="T114" s="143">
        <f>S114*H114</f>
        <v>4.1086499999999999</v>
      </c>
      <c r="AR114" s="144" t="s">
        <v>159</v>
      </c>
      <c r="AT114" s="144" t="s">
        <v>142</v>
      </c>
      <c r="AU114" s="144" t="s">
        <v>83</v>
      </c>
      <c r="AY114" s="18" t="s">
        <v>139</v>
      </c>
      <c r="BE114" s="145">
        <f>IF(N114="základní",J114,0)</f>
        <v>0</v>
      </c>
      <c r="BF114" s="145">
        <f>IF(N114="snížená",J114,0)</f>
        <v>0</v>
      </c>
      <c r="BG114" s="145">
        <f>IF(N114="zákl. přenesená",J114,0)</f>
        <v>0</v>
      </c>
      <c r="BH114" s="145">
        <f>IF(N114="sníž. přenesená",J114,0)</f>
        <v>0</v>
      </c>
      <c r="BI114" s="145">
        <f>IF(N114="nulová",J114,0)</f>
        <v>0</v>
      </c>
      <c r="BJ114" s="18" t="s">
        <v>81</v>
      </c>
      <c r="BK114" s="145">
        <f>ROUND(I114*H114,2)</f>
        <v>0</v>
      </c>
      <c r="BL114" s="18" t="s">
        <v>159</v>
      </c>
      <c r="BM114" s="144" t="s">
        <v>1119</v>
      </c>
    </row>
    <row r="115" spans="2:65" s="1" customFormat="1">
      <c r="B115" s="33"/>
      <c r="D115" s="146" t="s">
        <v>148</v>
      </c>
      <c r="F115" s="147" t="s">
        <v>654</v>
      </c>
      <c r="I115" s="148"/>
      <c r="L115" s="33"/>
      <c r="M115" s="149"/>
      <c r="T115" s="54"/>
      <c r="AT115" s="18" t="s">
        <v>148</v>
      </c>
      <c r="AU115" s="18" t="s">
        <v>83</v>
      </c>
    </row>
    <row r="116" spans="2:65" s="12" customFormat="1">
      <c r="B116" s="160"/>
      <c r="D116" s="161" t="s">
        <v>154</v>
      </c>
      <c r="E116" s="162" t="s">
        <v>3</v>
      </c>
      <c r="F116" s="163" t="s">
        <v>648</v>
      </c>
      <c r="H116" s="162" t="s">
        <v>3</v>
      </c>
      <c r="I116" s="164"/>
      <c r="L116" s="160"/>
      <c r="M116" s="165"/>
      <c r="T116" s="166"/>
      <c r="AT116" s="162" t="s">
        <v>154</v>
      </c>
      <c r="AU116" s="162" t="s">
        <v>83</v>
      </c>
      <c r="AV116" s="12" t="s">
        <v>81</v>
      </c>
      <c r="AW116" s="12" t="s">
        <v>35</v>
      </c>
      <c r="AX116" s="12" t="s">
        <v>74</v>
      </c>
      <c r="AY116" s="162" t="s">
        <v>139</v>
      </c>
    </row>
    <row r="117" spans="2:65" s="12" customFormat="1">
      <c r="B117" s="160"/>
      <c r="D117" s="161" t="s">
        <v>154</v>
      </c>
      <c r="E117" s="162" t="s">
        <v>3</v>
      </c>
      <c r="F117" s="163" t="s">
        <v>655</v>
      </c>
      <c r="H117" s="162" t="s">
        <v>3</v>
      </c>
      <c r="I117" s="164"/>
      <c r="L117" s="160"/>
      <c r="M117" s="165"/>
      <c r="T117" s="166"/>
      <c r="AT117" s="162" t="s">
        <v>154</v>
      </c>
      <c r="AU117" s="162" t="s">
        <v>83</v>
      </c>
      <c r="AV117" s="12" t="s">
        <v>81</v>
      </c>
      <c r="AW117" s="12" t="s">
        <v>35</v>
      </c>
      <c r="AX117" s="12" t="s">
        <v>74</v>
      </c>
      <c r="AY117" s="162" t="s">
        <v>139</v>
      </c>
    </row>
    <row r="118" spans="2:65" s="13" customFormat="1">
      <c r="B118" s="167"/>
      <c r="D118" s="161" t="s">
        <v>154</v>
      </c>
      <c r="E118" s="168" t="s">
        <v>3</v>
      </c>
      <c r="F118" s="169" t="s">
        <v>1120</v>
      </c>
      <c r="H118" s="170">
        <v>16.574999999999999</v>
      </c>
      <c r="I118" s="171"/>
      <c r="L118" s="167"/>
      <c r="M118" s="172"/>
      <c r="T118" s="173"/>
      <c r="AT118" s="168" t="s">
        <v>154</v>
      </c>
      <c r="AU118" s="168" t="s">
        <v>83</v>
      </c>
      <c r="AV118" s="13" t="s">
        <v>83</v>
      </c>
      <c r="AW118" s="13" t="s">
        <v>35</v>
      </c>
      <c r="AX118" s="13" t="s">
        <v>74</v>
      </c>
      <c r="AY118" s="168" t="s">
        <v>139</v>
      </c>
    </row>
    <row r="119" spans="2:65" s="13" customFormat="1">
      <c r="B119" s="167"/>
      <c r="D119" s="161" t="s">
        <v>154</v>
      </c>
      <c r="E119" s="168" t="s">
        <v>3</v>
      </c>
      <c r="F119" s="169" t="s">
        <v>657</v>
      </c>
      <c r="H119" s="170">
        <v>1.25</v>
      </c>
      <c r="I119" s="171"/>
      <c r="L119" s="167"/>
      <c r="M119" s="172"/>
      <c r="T119" s="173"/>
      <c r="AT119" s="168" t="s">
        <v>154</v>
      </c>
      <c r="AU119" s="168" t="s">
        <v>83</v>
      </c>
      <c r="AV119" s="13" t="s">
        <v>83</v>
      </c>
      <c r="AW119" s="13" t="s">
        <v>35</v>
      </c>
      <c r="AX119" s="13" t="s">
        <v>74</v>
      </c>
      <c r="AY119" s="168" t="s">
        <v>139</v>
      </c>
    </row>
    <row r="120" spans="2:65" s="15" customFormat="1">
      <c r="B120" s="191"/>
      <c r="D120" s="161" t="s">
        <v>154</v>
      </c>
      <c r="E120" s="192" t="s">
        <v>3</v>
      </c>
      <c r="F120" s="193" t="s">
        <v>658</v>
      </c>
      <c r="H120" s="194">
        <v>17.824999999999999</v>
      </c>
      <c r="I120" s="195"/>
      <c r="L120" s="191"/>
      <c r="M120" s="196"/>
      <c r="T120" s="197"/>
      <c r="AT120" s="192" t="s">
        <v>154</v>
      </c>
      <c r="AU120" s="192" t="s">
        <v>83</v>
      </c>
      <c r="AV120" s="15" t="s">
        <v>97</v>
      </c>
      <c r="AW120" s="15" t="s">
        <v>35</v>
      </c>
      <c r="AX120" s="15" t="s">
        <v>74</v>
      </c>
      <c r="AY120" s="192" t="s">
        <v>139</v>
      </c>
    </row>
    <row r="121" spans="2:65" s="12" customFormat="1">
      <c r="B121" s="160"/>
      <c r="D121" s="161" t="s">
        <v>154</v>
      </c>
      <c r="E121" s="162" t="s">
        <v>3</v>
      </c>
      <c r="F121" s="163" t="s">
        <v>659</v>
      </c>
      <c r="H121" s="162" t="s">
        <v>3</v>
      </c>
      <c r="I121" s="164"/>
      <c r="L121" s="160"/>
      <c r="M121" s="165"/>
      <c r="T121" s="166"/>
      <c r="AT121" s="162" t="s">
        <v>154</v>
      </c>
      <c r="AU121" s="162" t="s">
        <v>83</v>
      </c>
      <c r="AV121" s="12" t="s">
        <v>81</v>
      </c>
      <c r="AW121" s="12" t="s">
        <v>35</v>
      </c>
      <c r="AX121" s="12" t="s">
        <v>74</v>
      </c>
      <c r="AY121" s="162" t="s">
        <v>139</v>
      </c>
    </row>
    <row r="122" spans="2:65" s="13" customFormat="1">
      <c r="B122" s="167"/>
      <c r="D122" s="161" t="s">
        <v>154</v>
      </c>
      <c r="E122" s="168" t="s">
        <v>3</v>
      </c>
      <c r="F122" s="169" t="s">
        <v>1121</v>
      </c>
      <c r="H122" s="170">
        <v>22.6</v>
      </c>
      <c r="I122" s="171"/>
      <c r="L122" s="167"/>
      <c r="M122" s="172"/>
      <c r="T122" s="173"/>
      <c r="AT122" s="168" t="s">
        <v>154</v>
      </c>
      <c r="AU122" s="168" t="s">
        <v>83</v>
      </c>
      <c r="AV122" s="13" t="s">
        <v>83</v>
      </c>
      <c r="AW122" s="13" t="s">
        <v>35</v>
      </c>
      <c r="AX122" s="13" t="s">
        <v>74</v>
      </c>
      <c r="AY122" s="168" t="s">
        <v>139</v>
      </c>
    </row>
    <row r="123" spans="2:65" s="13" customFormat="1">
      <c r="B123" s="167"/>
      <c r="D123" s="161" t="s">
        <v>154</v>
      </c>
      <c r="E123" s="168" t="s">
        <v>3</v>
      </c>
      <c r="F123" s="169" t="s">
        <v>661</v>
      </c>
      <c r="H123" s="170">
        <v>1.5</v>
      </c>
      <c r="I123" s="171"/>
      <c r="L123" s="167"/>
      <c r="M123" s="172"/>
      <c r="T123" s="173"/>
      <c r="AT123" s="168" t="s">
        <v>154</v>
      </c>
      <c r="AU123" s="168" t="s">
        <v>83</v>
      </c>
      <c r="AV123" s="13" t="s">
        <v>83</v>
      </c>
      <c r="AW123" s="13" t="s">
        <v>35</v>
      </c>
      <c r="AX123" s="13" t="s">
        <v>74</v>
      </c>
      <c r="AY123" s="168" t="s">
        <v>139</v>
      </c>
    </row>
    <row r="124" spans="2:65" s="15" customFormat="1">
      <c r="B124" s="191"/>
      <c r="D124" s="161" t="s">
        <v>154</v>
      </c>
      <c r="E124" s="192" t="s">
        <v>3</v>
      </c>
      <c r="F124" s="193" t="s">
        <v>658</v>
      </c>
      <c r="H124" s="194">
        <v>24.1</v>
      </c>
      <c r="I124" s="195"/>
      <c r="L124" s="191"/>
      <c r="M124" s="196"/>
      <c r="T124" s="197"/>
      <c r="AT124" s="192" t="s">
        <v>154</v>
      </c>
      <c r="AU124" s="192" t="s">
        <v>83</v>
      </c>
      <c r="AV124" s="15" t="s">
        <v>97</v>
      </c>
      <c r="AW124" s="15" t="s">
        <v>35</v>
      </c>
      <c r="AX124" s="15" t="s">
        <v>74</v>
      </c>
      <c r="AY124" s="192" t="s">
        <v>139</v>
      </c>
    </row>
    <row r="125" spans="2:65" s="14" customFormat="1">
      <c r="B125" s="184"/>
      <c r="D125" s="161" t="s">
        <v>154</v>
      </c>
      <c r="E125" s="185" t="s">
        <v>3</v>
      </c>
      <c r="F125" s="186" t="s">
        <v>623</v>
      </c>
      <c r="H125" s="187">
        <v>41.924999999999997</v>
      </c>
      <c r="I125" s="188"/>
      <c r="L125" s="184"/>
      <c r="M125" s="189"/>
      <c r="T125" s="190"/>
      <c r="AT125" s="185" t="s">
        <v>154</v>
      </c>
      <c r="AU125" s="185" t="s">
        <v>83</v>
      </c>
      <c r="AV125" s="14" t="s">
        <v>159</v>
      </c>
      <c r="AW125" s="14" t="s">
        <v>35</v>
      </c>
      <c r="AX125" s="14" t="s">
        <v>81</v>
      </c>
      <c r="AY125" s="185" t="s">
        <v>139</v>
      </c>
    </row>
    <row r="126" spans="2:65" s="1" customFormat="1" ht="49.05" customHeight="1">
      <c r="B126" s="132"/>
      <c r="C126" s="133" t="s">
        <v>159</v>
      </c>
      <c r="D126" s="133" t="s">
        <v>142</v>
      </c>
      <c r="E126" s="134" t="s">
        <v>662</v>
      </c>
      <c r="F126" s="135" t="s">
        <v>663</v>
      </c>
      <c r="G126" s="136" t="s">
        <v>169</v>
      </c>
      <c r="H126" s="137">
        <v>6</v>
      </c>
      <c r="I126" s="138"/>
      <c r="J126" s="139">
        <f>ROUND(I126*H126,2)</f>
        <v>0</v>
      </c>
      <c r="K126" s="135" t="s">
        <v>146</v>
      </c>
      <c r="L126" s="33"/>
      <c r="M126" s="140" t="s">
        <v>3</v>
      </c>
      <c r="N126" s="141" t="s">
        <v>45</v>
      </c>
      <c r="P126" s="142">
        <f>O126*H126</f>
        <v>0</v>
      </c>
      <c r="Q126" s="142">
        <v>0</v>
      </c>
      <c r="R126" s="142">
        <f>Q126*H126</f>
        <v>0</v>
      </c>
      <c r="S126" s="142">
        <v>0.20499999999999999</v>
      </c>
      <c r="T126" s="143">
        <f>S126*H126</f>
        <v>1.23</v>
      </c>
      <c r="AR126" s="144" t="s">
        <v>159</v>
      </c>
      <c r="AT126" s="144" t="s">
        <v>142</v>
      </c>
      <c r="AU126" s="144" t="s">
        <v>83</v>
      </c>
      <c r="AY126" s="18" t="s">
        <v>139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8" t="s">
        <v>81</v>
      </c>
      <c r="BK126" s="145">
        <f>ROUND(I126*H126,2)</f>
        <v>0</v>
      </c>
      <c r="BL126" s="18" t="s">
        <v>159</v>
      </c>
      <c r="BM126" s="144" t="s">
        <v>1122</v>
      </c>
    </row>
    <row r="127" spans="2:65" s="1" customFormat="1">
      <c r="B127" s="33"/>
      <c r="D127" s="146" t="s">
        <v>148</v>
      </c>
      <c r="F127" s="147" t="s">
        <v>665</v>
      </c>
      <c r="I127" s="148"/>
      <c r="L127" s="33"/>
      <c r="M127" s="149"/>
      <c r="T127" s="54"/>
      <c r="AT127" s="18" t="s">
        <v>148</v>
      </c>
      <c r="AU127" s="18" t="s">
        <v>83</v>
      </c>
    </row>
    <row r="128" spans="2:65" s="1" customFormat="1" ht="24.15" customHeight="1">
      <c r="B128" s="132"/>
      <c r="C128" s="133" t="s">
        <v>166</v>
      </c>
      <c r="D128" s="133" t="s">
        <v>142</v>
      </c>
      <c r="E128" s="134" t="s">
        <v>666</v>
      </c>
      <c r="F128" s="135" t="s">
        <v>667</v>
      </c>
      <c r="G128" s="136" t="s">
        <v>668</v>
      </c>
      <c r="H128" s="137">
        <v>240</v>
      </c>
      <c r="I128" s="138"/>
      <c r="J128" s="139">
        <f>ROUND(I128*H128,2)</f>
        <v>0</v>
      </c>
      <c r="K128" s="135" t="s">
        <v>146</v>
      </c>
      <c r="L128" s="33"/>
      <c r="M128" s="140" t="s">
        <v>3</v>
      </c>
      <c r="N128" s="141" t="s">
        <v>45</v>
      </c>
      <c r="P128" s="142">
        <f>O128*H128</f>
        <v>0</v>
      </c>
      <c r="Q128" s="142">
        <v>3.0000000000000001E-5</v>
      </c>
      <c r="R128" s="142">
        <f>Q128*H128</f>
        <v>7.1999999999999998E-3</v>
      </c>
      <c r="S128" s="142">
        <v>0</v>
      </c>
      <c r="T128" s="143">
        <f>S128*H128</f>
        <v>0</v>
      </c>
      <c r="AR128" s="144" t="s">
        <v>159</v>
      </c>
      <c r="AT128" s="144" t="s">
        <v>142</v>
      </c>
      <c r="AU128" s="144" t="s">
        <v>83</v>
      </c>
      <c r="AY128" s="18" t="s">
        <v>139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8" t="s">
        <v>81</v>
      </c>
      <c r="BK128" s="145">
        <f>ROUND(I128*H128,2)</f>
        <v>0</v>
      </c>
      <c r="BL128" s="18" t="s">
        <v>159</v>
      </c>
      <c r="BM128" s="144" t="s">
        <v>1123</v>
      </c>
    </row>
    <row r="129" spans="2:65" s="1" customFormat="1">
      <c r="B129" s="33"/>
      <c r="D129" s="146" t="s">
        <v>148</v>
      </c>
      <c r="F129" s="147" t="s">
        <v>670</v>
      </c>
      <c r="I129" s="148"/>
      <c r="L129" s="33"/>
      <c r="M129" s="149"/>
      <c r="T129" s="54"/>
      <c r="AT129" s="18" t="s">
        <v>148</v>
      </c>
      <c r="AU129" s="18" t="s">
        <v>83</v>
      </c>
    </row>
    <row r="130" spans="2:65" s="13" customFormat="1">
      <c r="B130" s="167"/>
      <c r="D130" s="161" t="s">
        <v>154</v>
      </c>
      <c r="E130" s="168" t="s">
        <v>3</v>
      </c>
      <c r="F130" s="169" t="s">
        <v>671</v>
      </c>
      <c r="H130" s="170">
        <v>240</v>
      </c>
      <c r="I130" s="171"/>
      <c r="L130" s="167"/>
      <c r="M130" s="172"/>
      <c r="T130" s="173"/>
      <c r="AT130" s="168" t="s">
        <v>154</v>
      </c>
      <c r="AU130" s="168" t="s">
        <v>83</v>
      </c>
      <c r="AV130" s="13" t="s">
        <v>83</v>
      </c>
      <c r="AW130" s="13" t="s">
        <v>35</v>
      </c>
      <c r="AX130" s="13" t="s">
        <v>81</v>
      </c>
      <c r="AY130" s="168" t="s">
        <v>139</v>
      </c>
    </row>
    <row r="131" spans="2:65" s="1" customFormat="1" ht="37.799999999999997" customHeight="1">
      <c r="B131" s="132"/>
      <c r="C131" s="133" t="s">
        <v>172</v>
      </c>
      <c r="D131" s="133" t="s">
        <v>142</v>
      </c>
      <c r="E131" s="134" t="s">
        <v>672</v>
      </c>
      <c r="F131" s="135" t="s">
        <v>673</v>
      </c>
      <c r="G131" s="136" t="s">
        <v>674</v>
      </c>
      <c r="H131" s="137">
        <v>20</v>
      </c>
      <c r="I131" s="138"/>
      <c r="J131" s="139">
        <f>ROUND(I131*H131,2)</f>
        <v>0</v>
      </c>
      <c r="K131" s="135" t="s">
        <v>146</v>
      </c>
      <c r="L131" s="33"/>
      <c r="M131" s="140" t="s">
        <v>3</v>
      </c>
      <c r="N131" s="141" t="s">
        <v>45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159</v>
      </c>
      <c r="AT131" s="144" t="s">
        <v>142</v>
      </c>
      <c r="AU131" s="144" t="s">
        <v>83</v>
      </c>
      <c r="AY131" s="18" t="s">
        <v>139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8" t="s">
        <v>81</v>
      </c>
      <c r="BK131" s="145">
        <f>ROUND(I131*H131,2)</f>
        <v>0</v>
      </c>
      <c r="BL131" s="18" t="s">
        <v>159</v>
      </c>
      <c r="BM131" s="144" t="s">
        <v>1124</v>
      </c>
    </row>
    <row r="132" spans="2:65" s="1" customFormat="1">
      <c r="B132" s="33"/>
      <c r="D132" s="146" t="s">
        <v>148</v>
      </c>
      <c r="F132" s="147" t="s">
        <v>676</v>
      </c>
      <c r="I132" s="148"/>
      <c r="L132" s="33"/>
      <c r="M132" s="149"/>
      <c r="T132" s="54"/>
      <c r="AT132" s="18" t="s">
        <v>148</v>
      </c>
      <c r="AU132" s="18" t="s">
        <v>83</v>
      </c>
    </row>
    <row r="133" spans="2:65" s="1" customFormat="1" ht="100.5" customHeight="1">
      <c r="B133" s="132"/>
      <c r="C133" s="133" t="s">
        <v>178</v>
      </c>
      <c r="D133" s="133" t="s">
        <v>142</v>
      </c>
      <c r="E133" s="134" t="s">
        <v>677</v>
      </c>
      <c r="F133" s="135" t="s">
        <v>678</v>
      </c>
      <c r="G133" s="136" t="s">
        <v>169</v>
      </c>
      <c r="H133" s="137">
        <v>3</v>
      </c>
      <c r="I133" s="138"/>
      <c r="J133" s="139">
        <f>ROUND(I133*H133,2)</f>
        <v>0</v>
      </c>
      <c r="K133" s="135" t="s">
        <v>146</v>
      </c>
      <c r="L133" s="33"/>
      <c r="M133" s="140" t="s">
        <v>3</v>
      </c>
      <c r="N133" s="141" t="s">
        <v>45</v>
      </c>
      <c r="P133" s="142">
        <f>O133*H133</f>
        <v>0</v>
      </c>
      <c r="Q133" s="142">
        <v>6.053E-2</v>
      </c>
      <c r="R133" s="142">
        <f>Q133*H133</f>
        <v>0.18159</v>
      </c>
      <c r="S133" s="142">
        <v>0</v>
      </c>
      <c r="T133" s="143">
        <f>S133*H133</f>
        <v>0</v>
      </c>
      <c r="AR133" s="144" t="s">
        <v>159</v>
      </c>
      <c r="AT133" s="144" t="s">
        <v>142</v>
      </c>
      <c r="AU133" s="144" t="s">
        <v>83</v>
      </c>
      <c r="AY133" s="18" t="s">
        <v>139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8" t="s">
        <v>81</v>
      </c>
      <c r="BK133" s="145">
        <f>ROUND(I133*H133,2)</f>
        <v>0</v>
      </c>
      <c r="BL133" s="18" t="s">
        <v>159</v>
      </c>
      <c r="BM133" s="144" t="s">
        <v>1125</v>
      </c>
    </row>
    <row r="134" spans="2:65" s="1" customFormat="1">
      <c r="B134" s="33"/>
      <c r="D134" s="146" t="s">
        <v>148</v>
      </c>
      <c r="F134" s="147" t="s">
        <v>680</v>
      </c>
      <c r="I134" s="148"/>
      <c r="L134" s="33"/>
      <c r="M134" s="149"/>
      <c r="T134" s="54"/>
      <c r="AT134" s="18" t="s">
        <v>148</v>
      </c>
      <c r="AU134" s="18" t="s">
        <v>83</v>
      </c>
    </row>
    <row r="135" spans="2:65" s="12" customFormat="1">
      <c r="B135" s="160"/>
      <c r="D135" s="161" t="s">
        <v>154</v>
      </c>
      <c r="E135" s="162" t="s">
        <v>3</v>
      </c>
      <c r="F135" s="163" t="s">
        <v>681</v>
      </c>
      <c r="H135" s="162" t="s">
        <v>3</v>
      </c>
      <c r="I135" s="164"/>
      <c r="L135" s="160"/>
      <c r="M135" s="165"/>
      <c r="T135" s="166"/>
      <c r="AT135" s="162" t="s">
        <v>154</v>
      </c>
      <c r="AU135" s="162" t="s">
        <v>83</v>
      </c>
      <c r="AV135" s="12" t="s">
        <v>81</v>
      </c>
      <c r="AW135" s="12" t="s">
        <v>35</v>
      </c>
      <c r="AX135" s="12" t="s">
        <v>74</v>
      </c>
      <c r="AY135" s="162" t="s">
        <v>139</v>
      </c>
    </row>
    <row r="136" spans="2:65" s="13" customFormat="1">
      <c r="B136" s="167"/>
      <c r="D136" s="161" t="s">
        <v>154</v>
      </c>
      <c r="E136" s="168" t="s">
        <v>3</v>
      </c>
      <c r="F136" s="169" t="s">
        <v>1126</v>
      </c>
      <c r="H136" s="170">
        <v>3</v>
      </c>
      <c r="I136" s="171"/>
      <c r="L136" s="167"/>
      <c r="M136" s="172"/>
      <c r="T136" s="173"/>
      <c r="AT136" s="168" t="s">
        <v>154</v>
      </c>
      <c r="AU136" s="168" t="s">
        <v>83</v>
      </c>
      <c r="AV136" s="13" t="s">
        <v>83</v>
      </c>
      <c r="AW136" s="13" t="s">
        <v>35</v>
      </c>
      <c r="AX136" s="13" t="s">
        <v>81</v>
      </c>
      <c r="AY136" s="168" t="s">
        <v>139</v>
      </c>
    </row>
    <row r="137" spans="2:65" s="1" customFormat="1" ht="24.15" customHeight="1">
      <c r="B137" s="132"/>
      <c r="C137" s="133" t="s">
        <v>140</v>
      </c>
      <c r="D137" s="133" t="s">
        <v>142</v>
      </c>
      <c r="E137" s="134" t="s">
        <v>683</v>
      </c>
      <c r="F137" s="135" t="s">
        <v>684</v>
      </c>
      <c r="G137" s="136" t="s">
        <v>604</v>
      </c>
      <c r="H137" s="137">
        <v>25</v>
      </c>
      <c r="I137" s="138"/>
      <c r="J137" s="139">
        <f>ROUND(I137*H137,2)</f>
        <v>0</v>
      </c>
      <c r="K137" s="135" t="s">
        <v>146</v>
      </c>
      <c r="L137" s="33"/>
      <c r="M137" s="140" t="s">
        <v>3</v>
      </c>
      <c r="N137" s="141" t="s">
        <v>45</v>
      </c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AR137" s="144" t="s">
        <v>159</v>
      </c>
      <c r="AT137" s="144" t="s">
        <v>142</v>
      </c>
      <c r="AU137" s="144" t="s">
        <v>83</v>
      </c>
      <c r="AY137" s="18" t="s">
        <v>139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8" t="s">
        <v>81</v>
      </c>
      <c r="BK137" s="145">
        <f>ROUND(I137*H137,2)</f>
        <v>0</v>
      </c>
      <c r="BL137" s="18" t="s">
        <v>159</v>
      </c>
      <c r="BM137" s="144" t="s">
        <v>1127</v>
      </c>
    </row>
    <row r="138" spans="2:65" s="1" customFormat="1">
      <c r="B138" s="33"/>
      <c r="D138" s="146" t="s">
        <v>148</v>
      </c>
      <c r="F138" s="147" t="s">
        <v>686</v>
      </c>
      <c r="I138" s="148"/>
      <c r="L138" s="33"/>
      <c r="M138" s="149"/>
      <c r="T138" s="54"/>
      <c r="AT138" s="18" t="s">
        <v>148</v>
      </c>
      <c r="AU138" s="18" t="s">
        <v>83</v>
      </c>
    </row>
    <row r="139" spans="2:65" s="1" customFormat="1" ht="49.05" customHeight="1">
      <c r="B139" s="132"/>
      <c r="C139" s="133" t="s">
        <v>187</v>
      </c>
      <c r="D139" s="133" t="s">
        <v>142</v>
      </c>
      <c r="E139" s="134" t="s">
        <v>687</v>
      </c>
      <c r="F139" s="135" t="s">
        <v>688</v>
      </c>
      <c r="G139" s="136" t="s">
        <v>689</v>
      </c>
      <c r="H139" s="137">
        <v>16.399999999999999</v>
      </c>
      <c r="I139" s="138"/>
      <c r="J139" s="139">
        <f>ROUND(I139*H139,2)</f>
        <v>0</v>
      </c>
      <c r="K139" s="135" t="s">
        <v>146</v>
      </c>
      <c r="L139" s="33"/>
      <c r="M139" s="140" t="s">
        <v>3</v>
      </c>
      <c r="N139" s="141" t="s">
        <v>45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159</v>
      </c>
      <c r="AT139" s="144" t="s">
        <v>142</v>
      </c>
      <c r="AU139" s="144" t="s">
        <v>83</v>
      </c>
      <c r="AY139" s="18" t="s">
        <v>139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8" t="s">
        <v>81</v>
      </c>
      <c r="BK139" s="145">
        <f>ROUND(I139*H139,2)</f>
        <v>0</v>
      </c>
      <c r="BL139" s="18" t="s">
        <v>159</v>
      </c>
      <c r="BM139" s="144" t="s">
        <v>1128</v>
      </c>
    </row>
    <row r="140" spans="2:65" s="1" customFormat="1">
      <c r="B140" s="33"/>
      <c r="D140" s="146" t="s">
        <v>148</v>
      </c>
      <c r="F140" s="147" t="s">
        <v>691</v>
      </c>
      <c r="I140" s="148"/>
      <c r="L140" s="33"/>
      <c r="M140" s="149"/>
      <c r="T140" s="54"/>
      <c r="AT140" s="18" t="s">
        <v>148</v>
      </c>
      <c r="AU140" s="18" t="s">
        <v>83</v>
      </c>
    </row>
    <row r="141" spans="2:65" s="12" customFormat="1">
      <c r="B141" s="160"/>
      <c r="D141" s="161" t="s">
        <v>154</v>
      </c>
      <c r="E141" s="162" t="s">
        <v>3</v>
      </c>
      <c r="F141" s="163" t="s">
        <v>692</v>
      </c>
      <c r="H141" s="162" t="s">
        <v>3</v>
      </c>
      <c r="I141" s="164"/>
      <c r="L141" s="160"/>
      <c r="M141" s="165"/>
      <c r="T141" s="166"/>
      <c r="AT141" s="162" t="s">
        <v>154</v>
      </c>
      <c r="AU141" s="162" t="s">
        <v>83</v>
      </c>
      <c r="AV141" s="12" t="s">
        <v>81</v>
      </c>
      <c r="AW141" s="12" t="s">
        <v>35</v>
      </c>
      <c r="AX141" s="12" t="s">
        <v>74</v>
      </c>
      <c r="AY141" s="162" t="s">
        <v>139</v>
      </c>
    </row>
    <row r="142" spans="2:65" s="12" customFormat="1">
      <c r="B142" s="160"/>
      <c r="D142" s="161" t="s">
        <v>154</v>
      </c>
      <c r="E142" s="162" t="s">
        <v>3</v>
      </c>
      <c r="F142" s="163" t="s">
        <v>681</v>
      </c>
      <c r="H142" s="162" t="s">
        <v>3</v>
      </c>
      <c r="I142" s="164"/>
      <c r="L142" s="160"/>
      <c r="M142" s="165"/>
      <c r="T142" s="166"/>
      <c r="AT142" s="162" t="s">
        <v>154</v>
      </c>
      <c r="AU142" s="162" t="s">
        <v>83</v>
      </c>
      <c r="AV142" s="12" t="s">
        <v>81</v>
      </c>
      <c r="AW142" s="12" t="s">
        <v>35</v>
      </c>
      <c r="AX142" s="12" t="s">
        <v>74</v>
      </c>
      <c r="AY142" s="162" t="s">
        <v>139</v>
      </c>
    </row>
    <row r="143" spans="2:65" s="12" customFormat="1">
      <c r="B143" s="160"/>
      <c r="D143" s="161" t="s">
        <v>154</v>
      </c>
      <c r="E143" s="162" t="s">
        <v>3</v>
      </c>
      <c r="F143" s="163" t="s">
        <v>693</v>
      </c>
      <c r="H143" s="162" t="s">
        <v>3</v>
      </c>
      <c r="I143" s="164"/>
      <c r="L143" s="160"/>
      <c r="M143" s="165"/>
      <c r="T143" s="166"/>
      <c r="AT143" s="162" t="s">
        <v>154</v>
      </c>
      <c r="AU143" s="162" t="s">
        <v>83</v>
      </c>
      <c r="AV143" s="12" t="s">
        <v>81</v>
      </c>
      <c r="AW143" s="12" t="s">
        <v>35</v>
      </c>
      <c r="AX143" s="12" t="s">
        <v>74</v>
      </c>
      <c r="AY143" s="162" t="s">
        <v>139</v>
      </c>
    </row>
    <row r="144" spans="2:65" s="13" customFormat="1">
      <c r="B144" s="167"/>
      <c r="D144" s="161" t="s">
        <v>154</v>
      </c>
      <c r="E144" s="168" t="s">
        <v>3</v>
      </c>
      <c r="F144" s="169" t="s">
        <v>1129</v>
      </c>
      <c r="H144" s="170">
        <v>22.61</v>
      </c>
      <c r="I144" s="171"/>
      <c r="L144" s="167"/>
      <c r="M144" s="172"/>
      <c r="T144" s="173"/>
      <c r="AT144" s="168" t="s">
        <v>154</v>
      </c>
      <c r="AU144" s="168" t="s">
        <v>83</v>
      </c>
      <c r="AV144" s="13" t="s">
        <v>83</v>
      </c>
      <c r="AW144" s="13" t="s">
        <v>35</v>
      </c>
      <c r="AX144" s="13" t="s">
        <v>74</v>
      </c>
      <c r="AY144" s="168" t="s">
        <v>139</v>
      </c>
    </row>
    <row r="145" spans="2:65" s="13" customFormat="1">
      <c r="B145" s="167"/>
      <c r="D145" s="161" t="s">
        <v>154</v>
      </c>
      <c r="E145" s="168" t="s">
        <v>3</v>
      </c>
      <c r="F145" s="169" t="s">
        <v>1130</v>
      </c>
      <c r="H145" s="170">
        <v>25.872</v>
      </c>
      <c r="I145" s="171"/>
      <c r="L145" s="167"/>
      <c r="M145" s="172"/>
      <c r="T145" s="173"/>
      <c r="AT145" s="168" t="s">
        <v>154</v>
      </c>
      <c r="AU145" s="168" t="s">
        <v>83</v>
      </c>
      <c r="AV145" s="13" t="s">
        <v>83</v>
      </c>
      <c r="AW145" s="13" t="s">
        <v>35</v>
      </c>
      <c r="AX145" s="13" t="s">
        <v>74</v>
      </c>
      <c r="AY145" s="168" t="s">
        <v>139</v>
      </c>
    </row>
    <row r="146" spans="2:65" s="12" customFormat="1">
      <c r="B146" s="160"/>
      <c r="D146" s="161" t="s">
        <v>154</v>
      </c>
      <c r="E146" s="162" t="s">
        <v>3</v>
      </c>
      <c r="F146" s="163" t="s">
        <v>648</v>
      </c>
      <c r="H146" s="162" t="s">
        <v>3</v>
      </c>
      <c r="I146" s="164"/>
      <c r="L146" s="160"/>
      <c r="M146" s="165"/>
      <c r="T146" s="166"/>
      <c r="AT146" s="162" t="s">
        <v>154</v>
      </c>
      <c r="AU146" s="162" t="s">
        <v>83</v>
      </c>
      <c r="AV146" s="12" t="s">
        <v>81</v>
      </c>
      <c r="AW146" s="12" t="s">
        <v>35</v>
      </c>
      <c r="AX146" s="12" t="s">
        <v>74</v>
      </c>
      <c r="AY146" s="162" t="s">
        <v>139</v>
      </c>
    </row>
    <row r="147" spans="2:65" s="13" customFormat="1">
      <c r="B147" s="167"/>
      <c r="D147" s="161" t="s">
        <v>154</v>
      </c>
      <c r="E147" s="168" t="s">
        <v>3</v>
      </c>
      <c r="F147" s="169" t="s">
        <v>1131</v>
      </c>
      <c r="H147" s="170">
        <v>10.048</v>
      </c>
      <c r="I147" s="171"/>
      <c r="L147" s="167"/>
      <c r="M147" s="172"/>
      <c r="T147" s="173"/>
      <c r="AT147" s="168" t="s">
        <v>154</v>
      </c>
      <c r="AU147" s="168" t="s">
        <v>83</v>
      </c>
      <c r="AV147" s="13" t="s">
        <v>83</v>
      </c>
      <c r="AW147" s="13" t="s">
        <v>35</v>
      </c>
      <c r="AX147" s="13" t="s">
        <v>74</v>
      </c>
      <c r="AY147" s="168" t="s">
        <v>139</v>
      </c>
    </row>
    <row r="148" spans="2:65" s="13" customFormat="1">
      <c r="B148" s="167"/>
      <c r="D148" s="161" t="s">
        <v>154</v>
      </c>
      <c r="E148" s="168" t="s">
        <v>3</v>
      </c>
      <c r="F148" s="169" t="s">
        <v>1132</v>
      </c>
      <c r="H148" s="170">
        <v>5.7640000000000002</v>
      </c>
      <c r="I148" s="171"/>
      <c r="L148" s="167"/>
      <c r="M148" s="172"/>
      <c r="T148" s="173"/>
      <c r="AT148" s="168" t="s">
        <v>154</v>
      </c>
      <c r="AU148" s="168" t="s">
        <v>83</v>
      </c>
      <c r="AV148" s="13" t="s">
        <v>83</v>
      </c>
      <c r="AW148" s="13" t="s">
        <v>35</v>
      </c>
      <c r="AX148" s="13" t="s">
        <v>74</v>
      </c>
      <c r="AY148" s="168" t="s">
        <v>139</v>
      </c>
    </row>
    <row r="149" spans="2:65" s="13" customFormat="1">
      <c r="B149" s="167"/>
      <c r="D149" s="161" t="s">
        <v>154</v>
      </c>
      <c r="E149" s="168" t="s">
        <v>3</v>
      </c>
      <c r="F149" s="169" t="s">
        <v>698</v>
      </c>
      <c r="H149" s="170">
        <v>1.31</v>
      </c>
      <c r="I149" s="171"/>
      <c r="L149" s="167"/>
      <c r="M149" s="172"/>
      <c r="T149" s="173"/>
      <c r="AT149" s="168" t="s">
        <v>154</v>
      </c>
      <c r="AU149" s="168" t="s">
        <v>83</v>
      </c>
      <c r="AV149" s="13" t="s">
        <v>83</v>
      </c>
      <c r="AW149" s="13" t="s">
        <v>35</v>
      </c>
      <c r="AX149" s="13" t="s">
        <v>74</v>
      </c>
      <c r="AY149" s="168" t="s">
        <v>139</v>
      </c>
    </row>
    <row r="150" spans="2:65" s="15" customFormat="1">
      <c r="B150" s="191"/>
      <c r="D150" s="161" t="s">
        <v>154</v>
      </c>
      <c r="E150" s="192" t="s">
        <v>3</v>
      </c>
      <c r="F150" s="193" t="s">
        <v>658</v>
      </c>
      <c r="H150" s="194">
        <v>65.603999999999999</v>
      </c>
      <c r="I150" s="195"/>
      <c r="L150" s="191"/>
      <c r="M150" s="196"/>
      <c r="T150" s="197"/>
      <c r="AT150" s="192" t="s">
        <v>154</v>
      </c>
      <c r="AU150" s="192" t="s">
        <v>83</v>
      </c>
      <c r="AV150" s="15" t="s">
        <v>97</v>
      </c>
      <c r="AW150" s="15" t="s">
        <v>35</v>
      </c>
      <c r="AX150" s="15" t="s">
        <v>74</v>
      </c>
      <c r="AY150" s="192" t="s">
        <v>139</v>
      </c>
    </row>
    <row r="151" spans="2:65" s="13" customFormat="1">
      <c r="B151" s="167"/>
      <c r="D151" s="161" t="s">
        <v>154</v>
      </c>
      <c r="E151" s="168" t="s">
        <v>3</v>
      </c>
      <c r="F151" s="169" t="s">
        <v>1133</v>
      </c>
      <c r="H151" s="170">
        <v>16.399999999999999</v>
      </c>
      <c r="I151" s="171"/>
      <c r="L151" s="167"/>
      <c r="M151" s="172"/>
      <c r="T151" s="173"/>
      <c r="AT151" s="168" t="s">
        <v>154</v>
      </c>
      <c r="AU151" s="168" t="s">
        <v>83</v>
      </c>
      <c r="AV151" s="13" t="s">
        <v>83</v>
      </c>
      <c r="AW151" s="13" t="s">
        <v>35</v>
      </c>
      <c r="AX151" s="13" t="s">
        <v>81</v>
      </c>
      <c r="AY151" s="168" t="s">
        <v>139</v>
      </c>
    </row>
    <row r="152" spans="2:65" s="1" customFormat="1" ht="49.05" customHeight="1">
      <c r="B152" s="132"/>
      <c r="C152" s="133" t="s">
        <v>191</v>
      </c>
      <c r="D152" s="133" t="s">
        <v>142</v>
      </c>
      <c r="E152" s="134" t="s">
        <v>700</v>
      </c>
      <c r="F152" s="135" t="s">
        <v>701</v>
      </c>
      <c r="G152" s="136" t="s">
        <v>689</v>
      </c>
      <c r="H152" s="137">
        <v>32.799999999999997</v>
      </c>
      <c r="I152" s="138"/>
      <c r="J152" s="139">
        <f>ROUND(I152*H152,2)</f>
        <v>0</v>
      </c>
      <c r="K152" s="135" t="s">
        <v>146</v>
      </c>
      <c r="L152" s="33"/>
      <c r="M152" s="140" t="s">
        <v>3</v>
      </c>
      <c r="N152" s="141" t="s">
        <v>45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159</v>
      </c>
      <c r="AT152" s="144" t="s">
        <v>142</v>
      </c>
      <c r="AU152" s="144" t="s">
        <v>83</v>
      </c>
      <c r="AY152" s="18" t="s">
        <v>139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8" t="s">
        <v>81</v>
      </c>
      <c r="BK152" s="145">
        <f>ROUND(I152*H152,2)</f>
        <v>0</v>
      </c>
      <c r="BL152" s="18" t="s">
        <v>159</v>
      </c>
      <c r="BM152" s="144" t="s">
        <v>1134</v>
      </c>
    </row>
    <row r="153" spans="2:65" s="1" customFormat="1">
      <c r="B153" s="33"/>
      <c r="D153" s="146" t="s">
        <v>148</v>
      </c>
      <c r="F153" s="147" t="s">
        <v>703</v>
      </c>
      <c r="I153" s="148"/>
      <c r="L153" s="33"/>
      <c r="M153" s="149"/>
      <c r="T153" s="54"/>
      <c r="AT153" s="18" t="s">
        <v>148</v>
      </c>
      <c r="AU153" s="18" t="s">
        <v>83</v>
      </c>
    </row>
    <row r="154" spans="2:65" s="12" customFormat="1">
      <c r="B154" s="160"/>
      <c r="D154" s="161" t="s">
        <v>154</v>
      </c>
      <c r="E154" s="162" t="s">
        <v>3</v>
      </c>
      <c r="F154" s="163" t="s">
        <v>704</v>
      </c>
      <c r="H154" s="162" t="s">
        <v>3</v>
      </c>
      <c r="I154" s="164"/>
      <c r="L154" s="160"/>
      <c r="M154" s="165"/>
      <c r="T154" s="166"/>
      <c r="AT154" s="162" t="s">
        <v>154</v>
      </c>
      <c r="AU154" s="162" t="s">
        <v>83</v>
      </c>
      <c r="AV154" s="12" t="s">
        <v>81</v>
      </c>
      <c r="AW154" s="12" t="s">
        <v>35</v>
      </c>
      <c r="AX154" s="12" t="s">
        <v>74</v>
      </c>
      <c r="AY154" s="162" t="s">
        <v>139</v>
      </c>
    </row>
    <row r="155" spans="2:65" s="13" customFormat="1">
      <c r="B155" s="167"/>
      <c r="D155" s="161" t="s">
        <v>154</v>
      </c>
      <c r="E155" s="168" t="s">
        <v>3</v>
      </c>
      <c r="F155" s="169" t="s">
        <v>1135</v>
      </c>
      <c r="H155" s="170">
        <v>32.799999999999997</v>
      </c>
      <c r="I155" s="171"/>
      <c r="L155" s="167"/>
      <c r="M155" s="172"/>
      <c r="T155" s="173"/>
      <c r="AT155" s="168" t="s">
        <v>154</v>
      </c>
      <c r="AU155" s="168" t="s">
        <v>83</v>
      </c>
      <c r="AV155" s="13" t="s">
        <v>83</v>
      </c>
      <c r="AW155" s="13" t="s">
        <v>35</v>
      </c>
      <c r="AX155" s="13" t="s">
        <v>81</v>
      </c>
      <c r="AY155" s="168" t="s">
        <v>139</v>
      </c>
    </row>
    <row r="156" spans="2:65" s="1" customFormat="1" ht="49.05" customHeight="1">
      <c r="B156" s="132"/>
      <c r="C156" s="133" t="s">
        <v>196</v>
      </c>
      <c r="D156" s="133" t="s">
        <v>142</v>
      </c>
      <c r="E156" s="134" t="s">
        <v>706</v>
      </c>
      <c r="F156" s="135" t="s">
        <v>707</v>
      </c>
      <c r="G156" s="136" t="s">
        <v>689</v>
      </c>
      <c r="H156" s="137">
        <v>16.399999999999999</v>
      </c>
      <c r="I156" s="138"/>
      <c r="J156" s="139">
        <f>ROUND(I156*H156,2)</f>
        <v>0</v>
      </c>
      <c r="K156" s="135" t="s">
        <v>146</v>
      </c>
      <c r="L156" s="33"/>
      <c r="M156" s="140" t="s">
        <v>3</v>
      </c>
      <c r="N156" s="141" t="s">
        <v>45</v>
      </c>
      <c r="P156" s="142">
        <f>O156*H156</f>
        <v>0</v>
      </c>
      <c r="Q156" s="142">
        <v>0</v>
      </c>
      <c r="R156" s="142">
        <f>Q156*H156</f>
        <v>0</v>
      </c>
      <c r="S156" s="142">
        <v>0</v>
      </c>
      <c r="T156" s="143">
        <f>S156*H156</f>
        <v>0</v>
      </c>
      <c r="AR156" s="144" t="s">
        <v>159</v>
      </c>
      <c r="AT156" s="144" t="s">
        <v>142</v>
      </c>
      <c r="AU156" s="144" t="s">
        <v>83</v>
      </c>
      <c r="AY156" s="18" t="s">
        <v>139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8" t="s">
        <v>81</v>
      </c>
      <c r="BK156" s="145">
        <f>ROUND(I156*H156,2)</f>
        <v>0</v>
      </c>
      <c r="BL156" s="18" t="s">
        <v>159</v>
      </c>
      <c r="BM156" s="144" t="s">
        <v>1136</v>
      </c>
    </row>
    <row r="157" spans="2:65" s="1" customFormat="1">
      <c r="B157" s="33"/>
      <c r="D157" s="146" t="s">
        <v>148</v>
      </c>
      <c r="F157" s="147" t="s">
        <v>709</v>
      </c>
      <c r="I157" s="148"/>
      <c r="L157" s="33"/>
      <c r="M157" s="149"/>
      <c r="T157" s="54"/>
      <c r="AT157" s="18" t="s">
        <v>148</v>
      </c>
      <c r="AU157" s="18" t="s">
        <v>83</v>
      </c>
    </row>
    <row r="158" spans="2:65" s="12" customFormat="1">
      <c r="B158" s="160"/>
      <c r="D158" s="161" t="s">
        <v>154</v>
      </c>
      <c r="E158" s="162" t="s">
        <v>3</v>
      </c>
      <c r="F158" s="163" t="s">
        <v>704</v>
      </c>
      <c r="H158" s="162" t="s">
        <v>3</v>
      </c>
      <c r="I158" s="164"/>
      <c r="L158" s="160"/>
      <c r="M158" s="165"/>
      <c r="T158" s="166"/>
      <c r="AT158" s="162" t="s">
        <v>154</v>
      </c>
      <c r="AU158" s="162" t="s">
        <v>83</v>
      </c>
      <c r="AV158" s="12" t="s">
        <v>81</v>
      </c>
      <c r="AW158" s="12" t="s">
        <v>35</v>
      </c>
      <c r="AX158" s="12" t="s">
        <v>74</v>
      </c>
      <c r="AY158" s="162" t="s">
        <v>139</v>
      </c>
    </row>
    <row r="159" spans="2:65" s="13" customFormat="1">
      <c r="B159" s="167"/>
      <c r="D159" s="161" t="s">
        <v>154</v>
      </c>
      <c r="E159" s="168" t="s">
        <v>3</v>
      </c>
      <c r="F159" s="169" t="s">
        <v>1137</v>
      </c>
      <c r="H159" s="170">
        <v>16.399999999999999</v>
      </c>
      <c r="I159" s="171"/>
      <c r="L159" s="167"/>
      <c r="M159" s="172"/>
      <c r="T159" s="173"/>
      <c r="AT159" s="168" t="s">
        <v>154</v>
      </c>
      <c r="AU159" s="168" t="s">
        <v>83</v>
      </c>
      <c r="AV159" s="13" t="s">
        <v>83</v>
      </c>
      <c r="AW159" s="13" t="s">
        <v>35</v>
      </c>
      <c r="AX159" s="13" t="s">
        <v>81</v>
      </c>
      <c r="AY159" s="168" t="s">
        <v>139</v>
      </c>
    </row>
    <row r="160" spans="2:65" s="1" customFormat="1" ht="37.799999999999997" customHeight="1">
      <c r="B160" s="132"/>
      <c r="C160" s="133" t="s">
        <v>9</v>
      </c>
      <c r="D160" s="133" t="s">
        <v>142</v>
      </c>
      <c r="E160" s="134" t="s">
        <v>711</v>
      </c>
      <c r="F160" s="135" t="s">
        <v>712</v>
      </c>
      <c r="G160" s="136" t="s">
        <v>689</v>
      </c>
      <c r="H160" s="137">
        <v>13.12</v>
      </c>
      <c r="I160" s="138"/>
      <c r="J160" s="139">
        <f>ROUND(I160*H160,2)</f>
        <v>0</v>
      </c>
      <c r="K160" s="135" t="s">
        <v>146</v>
      </c>
      <c r="L160" s="33"/>
      <c r="M160" s="140" t="s">
        <v>3</v>
      </c>
      <c r="N160" s="141" t="s">
        <v>45</v>
      </c>
      <c r="P160" s="142">
        <f>O160*H160</f>
        <v>0</v>
      </c>
      <c r="Q160" s="142">
        <v>0</v>
      </c>
      <c r="R160" s="142">
        <f>Q160*H160</f>
        <v>0</v>
      </c>
      <c r="S160" s="142">
        <v>0</v>
      </c>
      <c r="T160" s="143">
        <f>S160*H160</f>
        <v>0</v>
      </c>
      <c r="AR160" s="144" t="s">
        <v>159</v>
      </c>
      <c r="AT160" s="144" t="s">
        <v>142</v>
      </c>
      <c r="AU160" s="144" t="s">
        <v>83</v>
      </c>
      <c r="AY160" s="18" t="s">
        <v>139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8" t="s">
        <v>81</v>
      </c>
      <c r="BK160" s="145">
        <f>ROUND(I160*H160,2)</f>
        <v>0</v>
      </c>
      <c r="BL160" s="18" t="s">
        <v>159</v>
      </c>
      <c r="BM160" s="144" t="s">
        <v>1138</v>
      </c>
    </row>
    <row r="161" spans="2:65" s="1" customFormat="1">
      <c r="B161" s="33"/>
      <c r="D161" s="146" t="s">
        <v>148</v>
      </c>
      <c r="F161" s="147" t="s">
        <v>714</v>
      </c>
      <c r="I161" s="148"/>
      <c r="L161" s="33"/>
      <c r="M161" s="149"/>
      <c r="T161" s="54"/>
      <c r="AT161" s="18" t="s">
        <v>148</v>
      </c>
      <c r="AU161" s="18" t="s">
        <v>83</v>
      </c>
    </row>
    <row r="162" spans="2:65" s="12" customFormat="1">
      <c r="B162" s="160"/>
      <c r="D162" s="161" t="s">
        <v>154</v>
      </c>
      <c r="E162" s="162" t="s">
        <v>3</v>
      </c>
      <c r="F162" s="163" t="s">
        <v>715</v>
      </c>
      <c r="H162" s="162" t="s">
        <v>3</v>
      </c>
      <c r="I162" s="164"/>
      <c r="L162" s="160"/>
      <c r="M162" s="165"/>
      <c r="T162" s="166"/>
      <c r="AT162" s="162" t="s">
        <v>154</v>
      </c>
      <c r="AU162" s="162" t="s">
        <v>83</v>
      </c>
      <c r="AV162" s="12" t="s">
        <v>81</v>
      </c>
      <c r="AW162" s="12" t="s">
        <v>35</v>
      </c>
      <c r="AX162" s="12" t="s">
        <v>74</v>
      </c>
      <c r="AY162" s="162" t="s">
        <v>139</v>
      </c>
    </row>
    <row r="163" spans="2:65" s="13" customFormat="1">
      <c r="B163" s="167"/>
      <c r="D163" s="161" t="s">
        <v>154</v>
      </c>
      <c r="E163" s="168" t="s">
        <v>3</v>
      </c>
      <c r="F163" s="169" t="s">
        <v>1139</v>
      </c>
      <c r="H163" s="170">
        <v>13.12</v>
      </c>
      <c r="I163" s="171"/>
      <c r="L163" s="167"/>
      <c r="M163" s="172"/>
      <c r="T163" s="173"/>
      <c r="AT163" s="168" t="s">
        <v>154</v>
      </c>
      <c r="AU163" s="168" t="s">
        <v>83</v>
      </c>
      <c r="AV163" s="13" t="s">
        <v>83</v>
      </c>
      <c r="AW163" s="13" t="s">
        <v>35</v>
      </c>
      <c r="AX163" s="13" t="s">
        <v>81</v>
      </c>
      <c r="AY163" s="168" t="s">
        <v>139</v>
      </c>
    </row>
    <row r="164" spans="2:65" s="1" customFormat="1" ht="37.799999999999997" customHeight="1">
      <c r="B164" s="132"/>
      <c r="C164" s="133" t="s">
        <v>205</v>
      </c>
      <c r="D164" s="133" t="s">
        <v>142</v>
      </c>
      <c r="E164" s="134" t="s">
        <v>717</v>
      </c>
      <c r="F164" s="135" t="s">
        <v>718</v>
      </c>
      <c r="G164" s="136" t="s">
        <v>604</v>
      </c>
      <c r="H164" s="137">
        <v>147</v>
      </c>
      <c r="I164" s="138"/>
      <c r="J164" s="139">
        <f>ROUND(I164*H164,2)</f>
        <v>0</v>
      </c>
      <c r="K164" s="135" t="s">
        <v>146</v>
      </c>
      <c r="L164" s="33"/>
      <c r="M164" s="140" t="s">
        <v>3</v>
      </c>
      <c r="N164" s="141" t="s">
        <v>45</v>
      </c>
      <c r="P164" s="142">
        <f>O164*H164</f>
        <v>0</v>
      </c>
      <c r="Q164" s="142">
        <v>5.8E-4</v>
      </c>
      <c r="R164" s="142">
        <f>Q164*H164</f>
        <v>8.5260000000000002E-2</v>
      </c>
      <c r="S164" s="142">
        <v>0</v>
      </c>
      <c r="T164" s="143">
        <f>S164*H164</f>
        <v>0</v>
      </c>
      <c r="AR164" s="144" t="s">
        <v>159</v>
      </c>
      <c r="AT164" s="144" t="s">
        <v>142</v>
      </c>
      <c r="AU164" s="144" t="s">
        <v>83</v>
      </c>
      <c r="AY164" s="18" t="s">
        <v>139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8" t="s">
        <v>81</v>
      </c>
      <c r="BK164" s="145">
        <f>ROUND(I164*H164,2)</f>
        <v>0</v>
      </c>
      <c r="BL164" s="18" t="s">
        <v>159</v>
      </c>
      <c r="BM164" s="144" t="s">
        <v>1140</v>
      </c>
    </row>
    <row r="165" spans="2:65" s="1" customFormat="1">
      <c r="B165" s="33"/>
      <c r="D165" s="146" t="s">
        <v>148</v>
      </c>
      <c r="F165" s="147" t="s">
        <v>720</v>
      </c>
      <c r="I165" s="148"/>
      <c r="L165" s="33"/>
      <c r="M165" s="149"/>
      <c r="T165" s="54"/>
      <c r="AT165" s="18" t="s">
        <v>148</v>
      </c>
      <c r="AU165" s="18" t="s">
        <v>83</v>
      </c>
    </row>
    <row r="166" spans="2:65" s="12" customFormat="1">
      <c r="B166" s="160"/>
      <c r="D166" s="161" t="s">
        <v>154</v>
      </c>
      <c r="E166" s="162" t="s">
        <v>3</v>
      </c>
      <c r="F166" s="163" t="s">
        <v>693</v>
      </c>
      <c r="H166" s="162" t="s">
        <v>3</v>
      </c>
      <c r="I166" s="164"/>
      <c r="L166" s="160"/>
      <c r="M166" s="165"/>
      <c r="T166" s="166"/>
      <c r="AT166" s="162" t="s">
        <v>154</v>
      </c>
      <c r="AU166" s="162" t="s">
        <v>83</v>
      </c>
      <c r="AV166" s="12" t="s">
        <v>81</v>
      </c>
      <c r="AW166" s="12" t="s">
        <v>35</v>
      </c>
      <c r="AX166" s="12" t="s">
        <v>74</v>
      </c>
      <c r="AY166" s="162" t="s">
        <v>139</v>
      </c>
    </row>
    <row r="167" spans="2:65" s="13" customFormat="1">
      <c r="B167" s="167"/>
      <c r="D167" s="161" t="s">
        <v>154</v>
      </c>
      <c r="E167" s="168" t="s">
        <v>3</v>
      </c>
      <c r="F167" s="169" t="s">
        <v>1141</v>
      </c>
      <c r="H167" s="170">
        <v>49.02</v>
      </c>
      <c r="I167" s="171"/>
      <c r="L167" s="167"/>
      <c r="M167" s="172"/>
      <c r="T167" s="173"/>
      <c r="AT167" s="168" t="s">
        <v>154</v>
      </c>
      <c r="AU167" s="168" t="s">
        <v>83</v>
      </c>
      <c r="AV167" s="13" t="s">
        <v>83</v>
      </c>
      <c r="AW167" s="13" t="s">
        <v>35</v>
      </c>
      <c r="AX167" s="13" t="s">
        <v>74</v>
      </c>
      <c r="AY167" s="168" t="s">
        <v>139</v>
      </c>
    </row>
    <row r="168" spans="2:65" s="13" customFormat="1">
      <c r="B168" s="167"/>
      <c r="D168" s="161" t="s">
        <v>154</v>
      </c>
      <c r="E168" s="168" t="s">
        <v>3</v>
      </c>
      <c r="F168" s="169" t="s">
        <v>1142</v>
      </c>
      <c r="H168" s="170">
        <v>57.904000000000003</v>
      </c>
      <c r="I168" s="171"/>
      <c r="L168" s="167"/>
      <c r="M168" s="172"/>
      <c r="T168" s="173"/>
      <c r="AT168" s="168" t="s">
        <v>154</v>
      </c>
      <c r="AU168" s="168" t="s">
        <v>83</v>
      </c>
      <c r="AV168" s="13" t="s">
        <v>83</v>
      </c>
      <c r="AW168" s="13" t="s">
        <v>35</v>
      </c>
      <c r="AX168" s="13" t="s">
        <v>74</v>
      </c>
      <c r="AY168" s="168" t="s">
        <v>139</v>
      </c>
    </row>
    <row r="169" spans="2:65" s="12" customFormat="1">
      <c r="B169" s="160"/>
      <c r="D169" s="161" t="s">
        <v>154</v>
      </c>
      <c r="E169" s="162" t="s">
        <v>3</v>
      </c>
      <c r="F169" s="163" t="s">
        <v>648</v>
      </c>
      <c r="H169" s="162" t="s">
        <v>3</v>
      </c>
      <c r="I169" s="164"/>
      <c r="L169" s="160"/>
      <c r="M169" s="165"/>
      <c r="T169" s="166"/>
      <c r="AT169" s="162" t="s">
        <v>154</v>
      </c>
      <c r="AU169" s="162" t="s">
        <v>83</v>
      </c>
      <c r="AV169" s="12" t="s">
        <v>81</v>
      </c>
      <c r="AW169" s="12" t="s">
        <v>35</v>
      </c>
      <c r="AX169" s="12" t="s">
        <v>74</v>
      </c>
      <c r="AY169" s="162" t="s">
        <v>139</v>
      </c>
    </row>
    <row r="170" spans="2:65" s="13" customFormat="1">
      <c r="B170" s="167"/>
      <c r="D170" s="161" t="s">
        <v>154</v>
      </c>
      <c r="E170" s="168" t="s">
        <v>3</v>
      </c>
      <c r="F170" s="169" t="s">
        <v>1143</v>
      </c>
      <c r="H170" s="170">
        <v>25.088000000000001</v>
      </c>
      <c r="I170" s="171"/>
      <c r="L170" s="167"/>
      <c r="M170" s="172"/>
      <c r="T170" s="173"/>
      <c r="AT170" s="168" t="s">
        <v>154</v>
      </c>
      <c r="AU170" s="168" t="s">
        <v>83</v>
      </c>
      <c r="AV170" s="13" t="s">
        <v>83</v>
      </c>
      <c r="AW170" s="13" t="s">
        <v>35</v>
      </c>
      <c r="AX170" s="13" t="s">
        <v>74</v>
      </c>
      <c r="AY170" s="168" t="s">
        <v>139</v>
      </c>
    </row>
    <row r="171" spans="2:65" s="13" customFormat="1">
      <c r="B171" s="167"/>
      <c r="D171" s="161" t="s">
        <v>154</v>
      </c>
      <c r="E171" s="168" t="s">
        <v>3</v>
      </c>
      <c r="F171" s="169" t="s">
        <v>1144</v>
      </c>
      <c r="H171" s="170">
        <v>14.96</v>
      </c>
      <c r="I171" s="171"/>
      <c r="L171" s="167"/>
      <c r="M171" s="172"/>
      <c r="T171" s="173"/>
      <c r="AT171" s="168" t="s">
        <v>154</v>
      </c>
      <c r="AU171" s="168" t="s">
        <v>83</v>
      </c>
      <c r="AV171" s="13" t="s">
        <v>83</v>
      </c>
      <c r="AW171" s="13" t="s">
        <v>35</v>
      </c>
      <c r="AX171" s="13" t="s">
        <v>74</v>
      </c>
      <c r="AY171" s="168" t="s">
        <v>139</v>
      </c>
    </row>
    <row r="172" spans="2:65" s="15" customFormat="1">
      <c r="B172" s="191"/>
      <c r="D172" s="161" t="s">
        <v>154</v>
      </c>
      <c r="E172" s="192" t="s">
        <v>3</v>
      </c>
      <c r="F172" s="193" t="s">
        <v>658</v>
      </c>
      <c r="H172" s="194">
        <v>146.97200000000001</v>
      </c>
      <c r="I172" s="195"/>
      <c r="L172" s="191"/>
      <c r="M172" s="196"/>
      <c r="T172" s="197"/>
      <c r="AT172" s="192" t="s">
        <v>154</v>
      </c>
      <c r="AU172" s="192" t="s">
        <v>83</v>
      </c>
      <c r="AV172" s="15" t="s">
        <v>97</v>
      </c>
      <c r="AW172" s="15" t="s">
        <v>35</v>
      </c>
      <c r="AX172" s="15" t="s">
        <v>74</v>
      </c>
      <c r="AY172" s="192" t="s">
        <v>139</v>
      </c>
    </row>
    <row r="173" spans="2:65" s="13" customFormat="1">
      <c r="B173" s="167"/>
      <c r="D173" s="161" t="s">
        <v>154</v>
      </c>
      <c r="E173" s="168" t="s">
        <v>3</v>
      </c>
      <c r="F173" s="169" t="s">
        <v>1145</v>
      </c>
      <c r="H173" s="170">
        <v>147</v>
      </c>
      <c r="I173" s="171"/>
      <c r="L173" s="167"/>
      <c r="M173" s="172"/>
      <c r="T173" s="173"/>
      <c r="AT173" s="168" t="s">
        <v>154</v>
      </c>
      <c r="AU173" s="168" t="s">
        <v>83</v>
      </c>
      <c r="AV173" s="13" t="s">
        <v>83</v>
      </c>
      <c r="AW173" s="13" t="s">
        <v>35</v>
      </c>
      <c r="AX173" s="13" t="s">
        <v>81</v>
      </c>
      <c r="AY173" s="168" t="s">
        <v>139</v>
      </c>
    </row>
    <row r="174" spans="2:65" s="1" customFormat="1" ht="37.799999999999997" customHeight="1">
      <c r="B174" s="132"/>
      <c r="C174" s="133" t="s">
        <v>210</v>
      </c>
      <c r="D174" s="133" t="s">
        <v>142</v>
      </c>
      <c r="E174" s="134" t="s">
        <v>725</v>
      </c>
      <c r="F174" s="135" t="s">
        <v>726</v>
      </c>
      <c r="G174" s="136" t="s">
        <v>604</v>
      </c>
      <c r="H174" s="137">
        <v>147</v>
      </c>
      <c r="I174" s="138"/>
      <c r="J174" s="139">
        <f>ROUND(I174*H174,2)</f>
        <v>0</v>
      </c>
      <c r="K174" s="135" t="s">
        <v>146</v>
      </c>
      <c r="L174" s="33"/>
      <c r="M174" s="140" t="s">
        <v>3</v>
      </c>
      <c r="N174" s="141" t="s">
        <v>45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159</v>
      </c>
      <c r="AT174" s="144" t="s">
        <v>142</v>
      </c>
      <c r="AU174" s="144" t="s">
        <v>83</v>
      </c>
      <c r="AY174" s="18" t="s">
        <v>139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8" t="s">
        <v>81</v>
      </c>
      <c r="BK174" s="145">
        <f>ROUND(I174*H174,2)</f>
        <v>0</v>
      </c>
      <c r="BL174" s="18" t="s">
        <v>159</v>
      </c>
      <c r="BM174" s="144" t="s">
        <v>1146</v>
      </c>
    </row>
    <row r="175" spans="2:65" s="1" customFormat="1">
      <c r="B175" s="33"/>
      <c r="D175" s="146" t="s">
        <v>148</v>
      </c>
      <c r="F175" s="147" t="s">
        <v>728</v>
      </c>
      <c r="I175" s="148"/>
      <c r="L175" s="33"/>
      <c r="M175" s="149"/>
      <c r="T175" s="54"/>
      <c r="AT175" s="18" t="s">
        <v>148</v>
      </c>
      <c r="AU175" s="18" t="s">
        <v>83</v>
      </c>
    </row>
    <row r="176" spans="2:65" s="1" customFormat="1" ht="62.7" customHeight="1">
      <c r="B176" s="132"/>
      <c r="C176" s="133" t="s">
        <v>214</v>
      </c>
      <c r="D176" s="133" t="s">
        <v>142</v>
      </c>
      <c r="E176" s="134" t="s">
        <v>729</v>
      </c>
      <c r="F176" s="135" t="s">
        <v>730</v>
      </c>
      <c r="G176" s="136" t="s">
        <v>689</v>
      </c>
      <c r="H176" s="137">
        <v>72.44</v>
      </c>
      <c r="I176" s="138"/>
      <c r="J176" s="139">
        <f>ROUND(I176*H176,2)</f>
        <v>0</v>
      </c>
      <c r="K176" s="135" t="s">
        <v>146</v>
      </c>
      <c r="L176" s="33"/>
      <c r="M176" s="140" t="s">
        <v>3</v>
      </c>
      <c r="N176" s="141" t="s">
        <v>45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159</v>
      </c>
      <c r="AT176" s="144" t="s">
        <v>142</v>
      </c>
      <c r="AU176" s="144" t="s">
        <v>83</v>
      </c>
      <c r="AY176" s="18" t="s">
        <v>139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8" t="s">
        <v>81</v>
      </c>
      <c r="BK176" s="145">
        <f>ROUND(I176*H176,2)</f>
        <v>0</v>
      </c>
      <c r="BL176" s="18" t="s">
        <v>159</v>
      </c>
      <c r="BM176" s="144" t="s">
        <v>1147</v>
      </c>
    </row>
    <row r="177" spans="2:65" s="1" customFormat="1">
      <c r="B177" s="33"/>
      <c r="D177" s="146" t="s">
        <v>148</v>
      </c>
      <c r="F177" s="147" t="s">
        <v>732</v>
      </c>
      <c r="I177" s="148"/>
      <c r="L177" s="33"/>
      <c r="M177" s="149"/>
      <c r="T177" s="54"/>
      <c r="AT177" s="18" t="s">
        <v>148</v>
      </c>
      <c r="AU177" s="18" t="s">
        <v>83</v>
      </c>
    </row>
    <row r="178" spans="2:65" s="12" customFormat="1">
      <c r="B178" s="160"/>
      <c r="D178" s="161" t="s">
        <v>154</v>
      </c>
      <c r="E178" s="162" t="s">
        <v>3</v>
      </c>
      <c r="F178" s="163" t="s">
        <v>733</v>
      </c>
      <c r="H178" s="162" t="s">
        <v>3</v>
      </c>
      <c r="I178" s="164"/>
      <c r="L178" s="160"/>
      <c r="M178" s="165"/>
      <c r="T178" s="166"/>
      <c r="AT178" s="162" t="s">
        <v>154</v>
      </c>
      <c r="AU178" s="162" t="s">
        <v>83</v>
      </c>
      <c r="AV178" s="12" t="s">
        <v>81</v>
      </c>
      <c r="AW178" s="12" t="s">
        <v>35</v>
      </c>
      <c r="AX178" s="12" t="s">
        <v>74</v>
      </c>
      <c r="AY178" s="162" t="s">
        <v>139</v>
      </c>
    </row>
    <row r="179" spans="2:65" s="12" customFormat="1">
      <c r="B179" s="160"/>
      <c r="D179" s="161" t="s">
        <v>154</v>
      </c>
      <c r="E179" s="162" t="s">
        <v>3</v>
      </c>
      <c r="F179" s="163" t="s">
        <v>734</v>
      </c>
      <c r="H179" s="162" t="s">
        <v>3</v>
      </c>
      <c r="I179" s="164"/>
      <c r="L179" s="160"/>
      <c r="M179" s="165"/>
      <c r="T179" s="166"/>
      <c r="AT179" s="162" t="s">
        <v>154</v>
      </c>
      <c r="AU179" s="162" t="s">
        <v>83</v>
      </c>
      <c r="AV179" s="12" t="s">
        <v>81</v>
      </c>
      <c r="AW179" s="12" t="s">
        <v>35</v>
      </c>
      <c r="AX179" s="12" t="s">
        <v>74</v>
      </c>
      <c r="AY179" s="162" t="s">
        <v>139</v>
      </c>
    </row>
    <row r="180" spans="2:65" s="12" customFormat="1" ht="20.399999999999999">
      <c r="B180" s="160"/>
      <c r="D180" s="161" t="s">
        <v>154</v>
      </c>
      <c r="E180" s="162" t="s">
        <v>3</v>
      </c>
      <c r="F180" s="163" t="s">
        <v>735</v>
      </c>
      <c r="H180" s="162" t="s">
        <v>3</v>
      </c>
      <c r="I180" s="164"/>
      <c r="L180" s="160"/>
      <c r="M180" s="165"/>
      <c r="T180" s="166"/>
      <c r="AT180" s="162" t="s">
        <v>154</v>
      </c>
      <c r="AU180" s="162" t="s">
        <v>83</v>
      </c>
      <c r="AV180" s="12" t="s">
        <v>81</v>
      </c>
      <c r="AW180" s="12" t="s">
        <v>35</v>
      </c>
      <c r="AX180" s="12" t="s">
        <v>74</v>
      </c>
      <c r="AY180" s="162" t="s">
        <v>139</v>
      </c>
    </row>
    <row r="181" spans="2:65" s="13" customFormat="1">
      <c r="B181" s="167"/>
      <c r="D181" s="161" t="s">
        <v>154</v>
      </c>
      <c r="E181" s="168" t="s">
        <v>3</v>
      </c>
      <c r="F181" s="169" t="s">
        <v>1148</v>
      </c>
      <c r="H181" s="170">
        <v>10</v>
      </c>
      <c r="I181" s="171"/>
      <c r="L181" s="167"/>
      <c r="M181" s="172"/>
      <c r="T181" s="173"/>
      <c r="AT181" s="168" t="s">
        <v>154</v>
      </c>
      <c r="AU181" s="168" t="s">
        <v>83</v>
      </c>
      <c r="AV181" s="13" t="s">
        <v>83</v>
      </c>
      <c r="AW181" s="13" t="s">
        <v>35</v>
      </c>
      <c r="AX181" s="13" t="s">
        <v>74</v>
      </c>
      <c r="AY181" s="168" t="s">
        <v>139</v>
      </c>
    </row>
    <row r="182" spans="2:65" s="13" customFormat="1">
      <c r="B182" s="167"/>
      <c r="D182" s="161" t="s">
        <v>154</v>
      </c>
      <c r="E182" s="168" t="s">
        <v>3</v>
      </c>
      <c r="F182" s="169" t="s">
        <v>1149</v>
      </c>
      <c r="H182" s="170">
        <v>32.799999999999997</v>
      </c>
      <c r="I182" s="171"/>
      <c r="L182" s="167"/>
      <c r="M182" s="172"/>
      <c r="T182" s="173"/>
      <c r="AT182" s="168" t="s">
        <v>154</v>
      </c>
      <c r="AU182" s="168" t="s">
        <v>83</v>
      </c>
      <c r="AV182" s="13" t="s">
        <v>83</v>
      </c>
      <c r="AW182" s="13" t="s">
        <v>35</v>
      </c>
      <c r="AX182" s="13" t="s">
        <v>74</v>
      </c>
      <c r="AY182" s="168" t="s">
        <v>139</v>
      </c>
    </row>
    <row r="183" spans="2:65" s="15" customFormat="1">
      <c r="B183" s="191"/>
      <c r="D183" s="161" t="s">
        <v>154</v>
      </c>
      <c r="E183" s="192" t="s">
        <v>3</v>
      </c>
      <c r="F183" s="193" t="s">
        <v>658</v>
      </c>
      <c r="H183" s="194">
        <v>42.8</v>
      </c>
      <c r="I183" s="195"/>
      <c r="L183" s="191"/>
      <c r="M183" s="196"/>
      <c r="T183" s="197"/>
      <c r="AT183" s="192" t="s">
        <v>154</v>
      </c>
      <c r="AU183" s="192" t="s">
        <v>83</v>
      </c>
      <c r="AV183" s="15" t="s">
        <v>97</v>
      </c>
      <c r="AW183" s="15" t="s">
        <v>35</v>
      </c>
      <c r="AX183" s="15" t="s">
        <v>74</v>
      </c>
      <c r="AY183" s="192" t="s">
        <v>139</v>
      </c>
    </row>
    <row r="184" spans="2:65" s="12" customFormat="1" ht="20.399999999999999">
      <c r="B184" s="160"/>
      <c r="D184" s="161" t="s">
        <v>154</v>
      </c>
      <c r="E184" s="162" t="s">
        <v>3</v>
      </c>
      <c r="F184" s="163" t="s">
        <v>738</v>
      </c>
      <c r="H184" s="162" t="s">
        <v>3</v>
      </c>
      <c r="I184" s="164"/>
      <c r="L184" s="160"/>
      <c r="M184" s="165"/>
      <c r="T184" s="166"/>
      <c r="AT184" s="162" t="s">
        <v>154</v>
      </c>
      <c r="AU184" s="162" t="s">
        <v>83</v>
      </c>
      <c r="AV184" s="12" t="s">
        <v>81</v>
      </c>
      <c r="AW184" s="12" t="s">
        <v>35</v>
      </c>
      <c r="AX184" s="12" t="s">
        <v>74</v>
      </c>
      <c r="AY184" s="162" t="s">
        <v>139</v>
      </c>
    </row>
    <row r="185" spans="2:65" s="13" customFormat="1">
      <c r="B185" s="167"/>
      <c r="D185" s="161" t="s">
        <v>154</v>
      </c>
      <c r="E185" s="168" t="s">
        <v>3</v>
      </c>
      <c r="F185" s="169" t="s">
        <v>1150</v>
      </c>
      <c r="H185" s="170">
        <v>3.67</v>
      </c>
      <c r="I185" s="171"/>
      <c r="L185" s="167"/>
      <c r="M185" s="172"/>
      <c r="T185" s="173"/>
      <c r="AT185" s="168" t="s">
        <v>154</v>
      </c>
      <c r="AU185" s="168" t="s">
        <v>83</v>
      </c>
      <c r="AV185" s="13" t="s">
        <v>83</v>
      </c>
      <c r="AW185" s="13" t="s">
        <v>35</v>
      </c>
      <c r="AX185" s="13" t="s">
        <v>74</v>
      </c>
      <c r="AY185" s="168" t="s">
        <v>139</v>
      </c>
    </row>
    <row r="186" spans="2:65" s="13" customFormat="1">
      <c r="B186" s="167"/>
      <c r="D186" s="161" t="s">
        <v>154</v>
      </c>
      <c r="E186" s="168" t="s">
        <v>3</v>
      </c>
      <c r="F186" s="169" t="s">
        <v>1151</v>
      </c>
      <c r="H186" s="170">
        <v>14.68</v>
      </c>
      <c r="I186" s="171"/>
      <c r="L186" s="167"/>
      <c r="M186" s="172"/>
      <c r="T186" s="173"/>
      <c r="AT186" s="168" t="s">
        <v>154</v>
      </c>
      <c r="AU186" s="168" t="s">
        <v>83</v>
      </c>
      <c r="AV186" s="13" t="s">
        <v>83</v>
      </c>
      <c r="AW186" s="13" t="s">
        <v>35</v>
      </c>
      <c r="AX186" s="13" t="s">
        <v>74</v>
      </c>
      <c r="AY186" s="168" t="s">
        <v>139</v>
      </c>
    </row>
    <row r="187" spans="2:65" s="13" customFormat="1">
      <c r="B187" s="167"/>
      <c r="D187" s="161" t="s">
        <v>154</v>
      </c>
      <c r="E187" s="168" t="s">
        <v>3</v>
      </c>
      <c r="F187" s="169" t="s">
        <v>1152</v>
      </c>
      <c r="H187" s="170">
        <v>11.29</v>
      </c>
      <c r="I187" s="171"/>
      <c r="L187" s="167"/>
      <c r="M187" s="172"/>
      <c r="T187" s="173"/>
      <c r="AT187" s="168" t="s">
        <v>154</v>
      </c>
      <c r="AU187" s="168" t="s">
        <v>83</v>
      </c>
      <c r="AV187" s="13" t="s">
        <v>83</v>
      </c>
      <c r="AW187" s="13" t="s">
        <v>35</v>
      </c>
      <c r="AX187" s="13" t="s">
        <v>74</v>
      </c>
      <c r="AY187" s="168" t="s">
        <v>139</v>
      </c>
    </row>
    <row r="188" spans="2:65" s="15" customFormat="1">
      <c r="B188" s="191"/>
      <c r="D188" s="161" t="s">
        <v>154</v>
      </c>
      <c r="E188" s="192" t="s">
        <v>3</v>
      </c>
      <c r="F188" s="193" t="s">
        <v>658</v>
      </c>
      <c r="H188" s="194">
        <v>29.64</v>
      </c>
      <c r="I188" s="195"/>
      <c r="L188" s="191"/>
      <c r="M188" s="196"/>
      <c r="T188" s="197"/>
      <c r="AT188" s="192" t="s">
        <v>154</v>
      </c>
      <c r="AU188" s="192" t="s">
        <v>83</v>
      </c>
      <c r="AV188" s="15" t="s">
        <v>97</v>
      </c>
      <c r="AW188" s="15" t="s">
        <v>35</v>
      </c>
      <c r="AX188" s="15" t="s">
        <v>74</v>
      </c>
      <c r="AY188" s="192" t="s">
        <v>139</v>
      </c>
    </row>
    <row r="189" spans="2:65" s="14" customFormat="1">
      <c r="B189" s="184"/>
      <c r="D189" s="161" t="s">
        <v>154</v>
      </c>
      <c r="E189" s="185" t="s">
        <v>3</v>
      </c>
      <c r="F189" s="186" t="s">
        <v>623</v>
      </c>
      <c r="H189" s="187">
        <v>72.44</v>
      </c>
      <c r="I189" s="188"/>
      <c r="L189" s="184"/>
      <c r="M189" s="189"/>
      <c r="T189" s="190"/>
      <c r="AT189" s="185" t="s">
        <v>154</v>
      </c>
      <c r="AU189" s="185" t="s">
        <v>83</v>
      </c>
      <c r="AV189" s="14" t="s">
        <v>159</v>
      </c>
      <c r="AW189" s="14" t="s">
        <v>35</v>
      </c>
      <c r="AX189" s="14" t="s">
        <v>81</v>
      </c>
      <c r="AY189" s="185" t="s">
        <v>139</v>
      </c>
    </row>
    <row r="190" spans="2:65" s="1" customFormat="1" ht="62.7" customHeight="1">
      <c r="B190" s="132"/>
      <c r="C190" s="133" t="s">
        <v>219</v>
      </c>
      <c r="D190" s="133" t="s">
        <v>142</v>
      </c>
      <c r="E190" s="134" t="s">
        <v>742</v>
      </c>
      <c r="F190" s="135" t="s">
        <v>743</v>
      </c>
      <c r="G190" s="136" t="s">
        <v>689</v>
      </c>
      <c r="H190" s="137">
        <v>39.200000000000003</v>
      </c>
      <c r="I190" s="138"/>
      <c r="J190" s="139">
        <f>ROUND(I190*H190,2)</f>
        <v>0</v>
      </c>
      <c r="K190" s="135" t="s">
        <v>146</v>
      </c>
      <c r="L190" s="33"/>
      <c r="M190" s="140" t="s">
        <v>3</v>
      </c>
      <c r="N190" s="141" t="s">
        <v>45</v>
      </c>
      <c r="P190" s="142">
        <f>O190*H190</f>
        <v>0</v>
      </c>
      <c r="Q190" s="142">
        <v>0</v>
      </c>
      <c r="R190" s="142">
        <f>Q190*H190</f>
        <v>0</v>
      </c>
      <c r="S190" s="142">
        <v>0</v>
      </c>
      <c r="T190" s="143">
        <f>S190*H190</f>
        <v>0</v>
      </c>
      <c r="AR190" s="144" t="s">
        <v>159</v>
      </c>
      <c r="AT190" s="144" t="s">
        <v>142</v>
      </c>
      <c r="AU190" s="144" t="s">
        <v>83</v>
      </c>
      <c r="AY190" s="18" t="s">
        <v>139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8" t="s">
        <v>81</v>
      </c>
      <c r="BK190" s="145">
        <f>ROUND(I190*H190,2)</f>
        <v>0</v>
      </c>
      <c r="BL190" s="18" t="s">
        <v>159</v>
      </c>
      <c r="BM190" s="144" t="s">
        <v>1153</v>
      </c>
    </row>
    <row r="191" spans="2:65" s="1" customFormat="1">
      <c r="B191" s="33"/>
      <c r="D191" s="146" t="s">
        <v>148</v>
      </c>
      <c r="F191" s="147" t="s">
        <v>745</v>
      </c>
      <c r="I191" s="148"/>
      <c r="L191" s="33"/>
      <c r="M191" s="149"/>
      <c r="T191" s="54"/>
      <c r="AT191" s="18" t="s">
        <v>148</v>
      </c>
      <c r="AU191" s="18" t="s">
        <v>83</v>
      </c>
    </row>
    <row r="192" spans="2:65" s="12" customFormat="1">
      <c r="B192" s="160"/>
      <c r="D192" s="161" t="s">
        <v>154</v>
      </c>
      <c r="E192" s="162" t="s">
        <v>3</v>
      </c>
      <c r="F192" s="163" t="s">
        <v>733</v>
      </c>
      <c r="H192" s="162" t="s">
        <v>3</v>
      </c>
      <c r="I192" s="164"/>
      <c r="L192" s="160"/>
      <c r="M192" s="165"/>
      <c r="T192" s="166"/>
      <c r="AT192" s="162" t="s">
        <v>154</v>
      </c>
      <c r="AU192" s="162" t="s">
        <v>83</v>
      </c>
      <c r="AV192" s="12" t="s">
        <v>81</v>
      </c>
      <c r="AW192" s="12" t="s">
        <v>35</v>
      </c>
      <c r="AX192" s="12" t="s">
        <v>74</v>
      </c>
      <c r="AY192" s="162" t="s">
        <v>139</v>
      </c>
    </row>
    <row r="193" spans="2:65" s="12" customFormat="1">
      <c r="B193" s="160"/>
      <c r="D193" s="161" t="s">
        <v>154</v>
      </c>
      <c r="E193" s="162" t="s">
        <v>3</v>
      </c>
      <c r="F193" s="163" t="s">
        <v>734</v>
      </c>
      <c r="H193" s="162" t="s">
        <v>3</v>
      </c>
      <c r="I193" s="164"/>
      <c r="L193" s="160"/>
      <c r="M193" s="165"/>
      <c r="T193" s="166"/>
      <c r="AT193" s="162" t="s">
        <v>154</v>
      </c>
      <c r="AU193" s="162" t="s">
        <v>83</v>
      </c>
      <c r="AV193" s="12" t="s">
        <v>81</v>
      </c>
      <c r="AW193" s="12" t="s">
        <v>35</v>
      </c>
      <c r="AX193" s="12" t="s">
        <v>74</v>
      </c>
      <c r="AY193" s="162" t="s">
        <v>139</v>
      </c>
    </row>
    <row r="194" spans="2:65" s="13" customFormat="1">
      <c r="B194" s="167"/>
      <c r="D194" s="161" t="s">
        <v>154</v>
      </c>
      <c r="E194" s="168" t="s">
        <v>3</v>
      </c>
      <c r="F194" s="169" t="s">
        <v>1154</v>
      </c>
      <c r="H194" s="170">
        <v>39.200000000000003</v>
      </c>
      <c r="I194" s="171"/>
      <c r="L194" s="167"/>
      <c r="M194" s="172"/>
      <c r="T194" s="173"/>
      <c r="AT194" s="168" t="s">
        <v>154</v>
      </c>
      <c r="AU194" s="168" t="s">
        <v>83</v>
      </c>
      <c r="AV194" s="13" t="s">
        <v>83</v>
      </c>
      <c r="AW194" s="13" t="s">
        <v>35</v>
      </c>
      <c r="AX194" s="13" t="s">
        <v>81</v>
      </c>
      <c r="AY194" s="168" t="s">
        <v>139</v>
      </c>
    </row>
    <row r="195" spans="2:65" s="1" customFormat="1" ht="62.7" customHeight="1">
      <c r="B195" s="132"/>
      <c r="C195" s="133" t="s">
        <v>224</v>
      </c>
      <c r="D195" s="133" t="s">
        <v>142</v>
      </c>
      <c r="E195" s="134" t="s">
        <v>747</v>
      </c>
      <c r="F195" s="135" t="s">
        <v>748</v>
      </c>
      <c r="G195" s="136" t="s">
        <v>689</v>
      </c>
      <c r="H195" s="137">
        <v>13.2</v>
      </c>
      <c r="I195" s="138"/>
      <c r="J195" s="139">
        <f>ROUND(I195*H195,2)</f>
        <v>0</v>
      </c>
      <c r="K195" s="135" t="s">
        <v>146</v>
      </c>
      <c r="L195" s="33"/>
      <c r="M195" s="140" t="s">
        <v>3</v>
      </c>
      <c r="N195" s="141" t="s">
        <v>45</v>
      </c>
      <c r="P195" s="142">
        <f>O195*H195</f>
        <v>0</v>
      </c>
      <c r="Q195" s="142">
        <v>0</v>
      </c>
      <c r="R195" s="142">
        <f>Q195*H195</f>
        <v>0</v>
      </c>
      <c r="S195" s="142">
        <v>0</v>
      </c>
      <c r="T195" s="143">
        <f>S195*H195</f>
        <v>0</v>
      </c>
      <c r="AR195" s="144" t="s">
        <v>159</v>
      </c>
      <c r="AT195" s="144" t="s">
        <v>142</v>
      </c>
      <c r="AU195" s="144" t="s">
        <v>83</v>
      </c>
      <c r="AY195" s="18" t="s">
        <v>139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8" t="s">
        <v>81</v>
      </c>
      <c r="BK195" s="145">
        <f>ROUND(I195*H195,2)</f>
        <v>0</v>
      </c>
      <c r="BL195" s="18" t="s">
        <v>159</v>
      </c>
      <c r="BM195" s="144" t="s">
        <v>1155</v>
      </c>
    </row>
    <row r="196" spans="2:65" s="1" customFormat="1">
      <c r="B196" s="33"/>
      <c r="D196" s="146" t="s">
        <v>148</v>
      </c>
      <c r="F196" s="147" t="s">
        <v>750</v>
      </c>
      <c r="I196" s="148"/>
      <c r="L196" s="33"/>
      <c r="M196" s="149"/>
      <c r="T196" s="54"/>
      <c r="AT196" s="18" t="s">
        <v>148</v>
      </c>
      <c r="AU196" s="18" t="s">
        <v>83</v>
      </c>
    </row>
    <row r="197" spans="2:65" s="12" customFormat="1">
      <c r="B197" s="160"/>
      <c r="D197" s="161" t="s">
        <v>154</v>
      </c>
      <c r="E197" s="162" t="s">
        <v>3</v>
      </c>
      <c r="F197" s="163" t="s">
        <v>751</v>
      </c>
      <c r="H197" s="162" t="s">
        <v>3</v>
      </c>
      <c r="I197" s="164"/>
      <c r="L197" s="160"/>
      <c r="M197" s="165"/>
      <c r="T197" s="166"/>
      <c r="AT197" s="162" t="s">
        <v>154</v>
      </c>
      <c r="AU197" s="162" t="s">
        <v>83</v>
      </c>
      <c r="AV197" s="12" t="s">
        <v>81</v>
      </c>
      <c r="AW197" s="12" t="s">
        <v>35</v>
      </c>
      <c r="AX197" s="12" t="s">
        <v>74</v>
      </c>
      <c r="AY197" s="162" t="s">
        <v>139</v>
      </c>
    </row>
    <row r="198" spans="2:65" s="13" customFormat="1">
      <c r="B198" s="167"/>
      <c r="D198" s="161" t="s">
        <v>154</v>
      </c>
      <c r="E198" s="168" t="s">
        <v>3</v>
      </c>
      <c r="F198" s="169" t="s">
        <v>1156</v>
      </c>
      <c r="H198" s="170">
        <v>16.399999999999999</v>
      </c>
      <c r="I198" s="171"/>
      <c r="L198" s="167"/>
      <c r="M198" s="172"/>
      <c r="T198" s="173"/>
      <c r="AT198" s="168" t="s">
        <v>154</v>
      </c>
      <c r="AU198" s="168" t="s">
        <v>83</v>
      </c>
      <c r="AV198" s="13" t="s">
        <v>83</v>
      </c>
      <c r="AW198" s="13" t="s">
        <v>35</v>
      </c>
      <c r="AX198" s="13" t="s">
        <v>74</v>
      </c>
      <c r="AY198" s="168" t="s">
        <v>139</v>
      </c>
    </row>
    <row r="199" spans="2:65" s="13" customFormat="1">
      <c r="B199" s="167"/>
      <c r="D199" s="161" t="s">
        <v>154</v>
      </c>
      <c r="E199" s="168" t="s">
        <v>3</v>
      </c>
      <c r="F199" s="169" t="s">
        <v>1157</v>
      </c>
      <c r="H199" s="170">
        <v>-16.399999999999999</v>
      </c>
      <c r="I199" s="171"/>
      <c r="L199" s="167"/>
      <c r="M199" s="172"/>
      <c r="T199" s="173"/>
      <c r="AT199" s="168" t="s">
        <v>154</v>
      </c>
      <c r="AU199" s="168" t="s">
        <v>83</v>
      </c>
      <c r="AV199" s="13" t="s">
        <v>83</v>
      </c>
      <c r="AW199" s="13" t="s">
        <v>35</v>
      </c>
      <c r="AX199" s="13" t="s">
        <v>74</v>
      </c>
      <c r="AY199" s="168" t="s">
        <v>139</v>
      </c>
    </row>
    <row r="200" spans="2:65" s="12" customFormat="1">
      <c r="B200" s="160"/>
      <c r="D200" s="161" t="s">
        <v>154</v>
      </c>
      <c r="E200" s="162" t="s">
        <v>3</v>
      </c>
      <c r="F200" s="163" t="s">
        <v>754</v>
      </c>
      <c r="H200" s="162" t="s">
        <v>3</v>
      </c>
      <c r="I200" s="164"/>
      <c r="L200" s="160"/>
      <c r="M200" s="165"/>
      <c r="T200" s="166"/>
      <c r="AT200" s="162" t="s">
        <v>154</v>
      </c>
      <c r="AU200" s="162" t="s">
        <v>83</v>
      </c>
      <c r="AV200" s="12" t="s">
        <v>81</v>
      </c>
      <c r="AW200" s="12" t="s">
        <v>35</v>
      </c>
      <c r="AX200" s="12" t="s">
        <v>74</v>
      </c>
      <c r="AY200" s="162" t="s">
        <v>139</v>
      </c>
    </row>
    <row r="201" spans="2:65" s="13" customFormat="1">
      <c r="B201" s="167"/>
      <c r="D201" s="161" t="s">
        <v>154</v>
      </c>
      <c r="E201" s="168" t="s">
        <v>3</v>
      </c>
      <c r="F201" s="169" t="s">
        <v>1158</v>
      </c>
      <c r="H201" s="170">
        <v>32.799999999999997</v>
      </c>
      <c r="I201" s="171"/>
      <c r="L201" s="167"/>
      <c r="M201" s="172"/>
      <c r="T201" s="173"/>
      <c r="AT201" s="168" t="s">
        <v>154</v>
      </c>
      <c r="AU201" s="168" t="s">
        <v>83</v>
      </c>
      <c r="AV201" s="13" t="s">
        <v>83</v>
      </c>
      <c r="AW201" s="13" t="s">
        <v>35</v>
      </c>
      <c r="AX201" s="13" t="s">
        <v>74</v>
      </c>
      <c r="AY201" s="168" t="s">
        <v>139</v>
      </c>
    </row>
    <row r="202" spans="2:65" s="13" customFormat="1">
      <c r="B202" s="167"/>
      <c r="D202" s="161" t="s">
        <v>154</v>
      </c>
      <c r="E202" s="168" t="s">
        <v>3</v>
      </c>
      <c r="F202" s="169" t="s">
        <v>1159</v>
      </c>
      <c r="H202" s="170">
        <v>-19.600000000000001</v>
      </c>
      <c r="I202" s="171"/>
      <c r="L202" s="167"/>
      <c r="M202" s="172"/>
      <c r="T202" s="173"/>
      <c r="AT202" s="168" t="s">
        <v>154</v>
      </c>
      <c r="AU202" s="168" t="s">
        <v>83</v>
      </c>
      <c r="AV202" s="13" t="s">
        <v>83</v>
      </c>
      <c r="AW202" s="13" t="s">
        <v>35</v>
      </c>
      <c r="AX202" s="13" t="s">
        <v>74</v>
      </c>
      <c r="AY202" s="168" t="s">
        <v>139</v>
      </c>
    </row>
    <row r="203" spans="2:65" s="14" customFormat="1">
      <c r="B203" s="184"/>
      <c r="D203" s="161" t="s">
        <v>154</v>
      </c>
      <c r="E203" s="185" t="s">
        <v>3</v>
      </c>
      <c r="F203" s="186" t="s">
        <v>623</v>
      </c>
      <c r="H203" s="187">
        <v>13.199999999999996</v>
      </c>
      <c r="I203" s="188"/>
      <c r="L203" s="184"/>
      <c r="M203" s="189"/>
      <c r="T203" s="190"/>
      <c r="AT203" s="185" t="s">
        <v>154</v>
      </c>
      <c r="AU203" s="185" t="s">
        <v>83</v>
      </c>
      <c r="AV203" s="14" t="s">
        <v>159</v>
      </c>
      <c r="AW203" s="14" t="s">
        <v>35</v>
      </c>
      <c r="AX203" s="14" t="s">
        <v>81</v>
      </c>
      <c r="AY203" s="185" t="s">
        <v>139</v>
      </c>
    </row>
    <row r="204" spans="2:65" s="1" customFormat="1" ht="66.75" customHeight="1">
      <c r="B204" s="132"/>
      <c r="C204" s="133" t="s">
        <v>229</v>
      </c>
      <c r="D204" s="133" t="s">
        <v>142</v>
      </c>
      <c r="E204" s="134" t="s">
        <v>757</v>
      </c>
      <c r="F204" s="135" t="s">
        <v>758</v>
      </c>
      <c r="G204" s="136" t="s">
        <v>689</v>
      </c>
      <c r="H204" s="137">
        <v>132</v>
      </c>
      <c r="I204" s="138"/>
      <c r="J204" s="139">
        <f>ROUND(I204*H204,2)</f>
        <v>0</v>
      </c>
      <c r="K204" s="135" t="s">
        <v>146</v>
      </c>
      <c r="L204" s="33"/>
      <c r="M204" s="140" t="s">
        <v>3</v>
      </c>
      <c r="N204" s="141" t="s">
        <v>45</v>
      </c>
      <c r="P204" s="142">
        <f>O204*H204</f>
        <v>0</v>
      </c>
      <c r="Q204" s="142">
        <v>0</v>
      </c>
      <c r="R204" s="142">
        <f>Q204*H204</f>
        <v>0</v>
      </c>
      <c r="S204" s="142">
        <v>0</v>
      </c>
      <c r="T204" s="143">
        <f>S204*H204</f>
        <v>0</v>
      </c>
      <c r="AR204" s="144" t="s">
        <v>159</v>
      </c>
      <c r="AT204" s="144" t="s">
        <v>142</v>
      </c>
      <c r="AU204" s="144" t="s">
        <v>83</v>
      </c>
      <c r="AY204" s="18" t="s">
        <v>139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8" t="s">
        <v>81</v>
      </c>
      <c r="BK204" s="145">
        <f>ROUND(I204*H204,2)</f>
        <v>0</v>
      </c>
      <c r="BL204" s="18" t="s">
        <v>159</v>
      </c>
      <c r="BM204" s="144" t="s">
        <v>1160</v>
      </c>
    </row>
    <row r="205" spans="2:65" s="1" customFormat="1">
      <c r="B205" s="33"/>
      <c r="D205" s="146" t="s">
        <v>148</v>
      </c>
      <c r="F205" s="147" t="s">
        <v>760</v>
      </c>
      <c r="I205" s="148"/>
      <c r="L205" s="33"/>
      <c r="M205" s="149"/>
      <c r="T205" s="54"/>
      <c r="AT205" s="18" t="s">
        <v>148</v>
      </c>
      <c r="AU205" s="18" t="s">
        <v>83</v>
      </c>
    </row>
    <row r="206" spans="2:65" s="13" customFormat="1">
      <c r="B206" s="167"/>
      <c r="D206" s="161" t="s">
        <v>154</v>
      </c>
      <c r="F206" s="169" t="s">
        <v>1161</v>
      </c>
      <c r="H206" s="170">
        <v>132</v>
      </c>
      <c r="I206" s="171"/>
      <c r="L206" s="167"/>
      <c r="M206" s="172"/>
      <c r="T206" s="173"/>
      <c r="AT206" s="168" t="s">
        <v>154</v>
      </c>
      <c r="AU206" s="168" t="s">
        <v>83</v>
      </c>
      <c r="AV206" s="13" t="s">
        <v>83</v>
      </c>
      <c r="AW206" s="13" t="s">
        <v>4</v>
      </c>
      <c r="AX206" s="13" t="s">
        <v>81</v>
      </c>
      <c r="AY206" s="168" t="s">
        <v>139</v>
      </c>
    </row>
    <row r="207" spans="2:65" s="1" customFormat="1" ht="62.7" customHeight="1">
      <c r="B207" s="132"/>
      <c r="C207" s="133" t="s">
        <v>234</v>
      </c>
      <c r="D207" s="133" t="s">
        <v>142</v>
      </c>
      <c r="E207" s="134" t="s">
        <v>762</v>
      </c>
      <c r="F207" s="135" t="s">
        <v>763</v>
      </c>
      <c r="G207" s="136" t="s">
        <v>689</v>
      </c>
      <c r="H207" s="137">
        <v>16.399999999999999</v>
      </c>
      <c r="I207" s="138"/>
      <c r="J207" s="139">
        <f>ROUND(I207*H207,2)</f>
        <v>0</v>
      </c>
      <c r="K207" s="135" t="s">
        <v>146</v>
      </c>
      <c r="L207" s="33"/>
      <c r="M207" s="140" t="s">
        <v>3</v>
      </c>
      <c r="N207" s="141" t="s">
        <v>45</v>
      </c>
      <c r="P207" s="142">
        <f>O207*H207</f>
        <v>0</v>
      </c>
      <c r="Q207" s="142">
        <v>0</v>
      </c>
      <c r="R207" s="142">
        <f>Q207*H207</f>
        <v>0</v>
      </c>
      <c r="S207" s="142">
        <v>0</v>
      </c>
      <c r="T207" s="143">
        <f>S207*H207</f>
        <v>0</v>
      </c>
      <c r="AR207" s="144" t="s">
        <v>159</v>
      </c>
      <c r="AT207" s="144" t="s">
        <v>142</v>
      </c>
      <c r="AU207" s="144" t="s">
        <v>83</v>
      </c>
      <c r="AY207" s="18" t="s">
        <v>139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8" t="s">
        <v>81</v>
      </c>
      <c r="BK207" s="145">
        <f>ROUND(I207*H207,2)</f>
        <v>0</v>
      </c>
      <c r="BL207" s="18" t="s">
        <v>159</v>
      </c>
      <c r="BM207" s="144" t="s">
        <v>1162</v>
      </c>
    </row>
    <row r="208" spans="2:65" s="1" customFormat="1">
      <c r="B208" s="33"/>
      <c r="D208" s="146" t="s">
        <v>148</v>
      </c>
      <c r="F208" s="147" t="s">
        <v>765</v>
      </c>
      <c r="I208" s="148"/>
      <c r="L208" s="33"/>
      <c r="M208" s="149"/>
      <c r="T208" s="54"/>
      <c r="AT208" s="18" t="s">
        <v>148</v>
      </c>
      <c r="AU208" s="18" t="s">
        <v>83</v>
      </c>
    </row>
    <row r="209" spans="2:65" s="12" customFormat="1">
      <c r="B209" s="160"/>
      <c r="D209" s="161" t="s">
        <v>154</v>
      </c>
      <c r="E209" s="162" t="s">
        <v>3</v>
      </c>
      <c r="F209" s="163" t="s">
        <v>766</v>
      </c>
      <c r="H209" s="162" t="s">
        <v>3</v>
      </c>
      <c r="I209" s="164"/>
      <c r="L209" s="160"/>
      <c r="M209" s="165"/>
      <c r="T209" s="166"/>
      <c r="AT209" s="162" t="s">
        <v>154</v>
      </c>
      <c r="AU209" s="162" t="s">
        <v>83</v>
      </c>
      <c r="AV209" s="12" t="s">
        <v>81</v>
      </c>
      <c r="AW209" s="12" t="s">
        <v>35</v>
      </c>
      <c r="AX209" s="12" t="s">
        <v>74</v>
      </c>
      <c r="AY209" s="162" t="s">
        <v>139</v>
      </c>
    </row>
    <row r="210" spans="2:65" s="13" customFormat="1">
      <c r="B210" s="167"/>
      <c r="D210" s="161" t="s">
        <v>154</v>
      </c>
      <c r="E210" s="168" t="s">
        <v>3</v>
      </c>
      <c r="F210" s="169" t="s">
        <v>1156</v>
      </c>
      <c r="H210" s="170">
        <v>16.399999999999999</v>
      </c>
      <c r="I210" s="171"/>
      <c r="L210" s="167"/>
      <c r="M210" s="172"/>
      <c r="T210" s="173"/>
      <c r="AT210" s="168" t="s">
        <v>154</v>
      </c>
      <c r="AU210" s="168" t="s">
        <v>83</v>
      </c>
      <c r="AV210" s="13" t="s">
        <v>83</v>
      </c>
      <c r="AW210" s="13" t="s">
        <v>35</v>
      </c>
      <c r="AX210" s="13" t="s">
        <v>81</v>
      </c>
      <c r="AY210" s="168" t="s">
        <v>139</v>
      </c>
    </row>
    <row r="211" spans="2:65" s="1" customFormat="1" ht="66.75" customHeight="1">
      <c r="B211" s="132"/>
      <c r="C211" s="133" t="s">
        <v>239</v>
      </c>
      <c r="D211" s="133" t="s">
        <v>142</v>
      </c>
      <c r="E211" s="134" t="s">
        <v>767</v>
      </c>
      <c r="F211" s="135" t="s">
        <v>768</v>
      </c>
      <c r="G211" s="136" t="s">
        <v>689</v>
      </c>
      <c r="H211" s="137">
        <v>164</v>
      </c>
      <c r="I211" s="138"/>
      <c r="J211" s="139">
        <f>ROUND(I211*H211,2)</f>
        <v>0</v>
      </c>
      <c r="K211" s="135" t="s">
        <v>146</v>
      </c>
      <c r="L211" s="33"/>
      <c r="M211" s="140" t="s">
        <v>3</v>
      </c>
      <c r="N211" s="141" t="s">
        <v>45</v>
      </c>
      <c r="P211" s="142">
        <f>O211*H211</f>
        <v>0</v>
      </c>
      <c r="Q211" s="142">
        <v>0</v>
      </c>
      <c r="R211" s="142">
        <f>Q211*H211</f>
        <v>0</v>
      </c>
      <c r="S211" s="142">
        <v>0</v>
      </c>
      <c r="T211" s="143">
        <f>S211*H211</f>
        <v>0</v>
      </c>
      <c r="AR211" s="144" t="s">
        <v>159</v>
      </c>
      <c r="AT211" s="144" t="s">
        <v>142</v>
      </c>
      <c r="AU211" s="144" t="s">
        <v>83</v>
      </c>
      <c r="AY211" s="18" t="s">
        <v>139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8" t="s">
        <v>81</v>
      </c>
      <c r="BK211" s="145">
        <f>ROUND(I211*H211,2)</f>
        <v>0</v>
      </c>
      <c r="BL211" s="18" t="s">
        <v>159</v>
      </c>
      <c r="BM211" s="144" t="s">
        <v>1163</v>
      </c>
    </row>
    <row r="212" spans="2:65" s="1" customFormat="1">
      <c r="B212" s="33"/>
      <c r="D212" s="146" t="s">
        <v>148</v>
      </c>
      <c r="F212" s="147" t="s">
        <v>770</v>
      </c>
      <c r="I212" s="148"/>
      <c r="L212" s="33"/>
      <c r="M212" s="149"/>
      <c r="T212" s="54"/>
      <c r="AT212" s="18" t="s">
        <v>148</v>
      </c>
      <c r="AU212" s="18" t="s">
        <v>83</v>
      </c>
    </row>
    <row r="213" spans="2:65" s="13" customFormat="1">
      <c r="B213" s="167"/>
      <c r="D213" s="161" t="s">
        <v>154</v>
      </c>
      <c r="F213" s="169" t="s">
        <v>1164</v>
      </c>
      <c r="H213" s="170">
        <v>164</v>
      </c>
      <c r="I213" s="171"/>
      <c r="L213" s="167"/>
      <c r="M213" s="172"/>
      <c r="T213" s="173"/>
      <c r="AT213" s="168" t="s">
        <v>154</v>
      </c>
      <c r="AU213" s="168" t="s">
        <v>83</v>
      </c>
      <c r="AV213" s="13" t="s">
        <v>83</v>
      </c>
      <c r="AW213" s="13" t="s">
        <v>4</v>
      </c>
      <c r="AX213" s="13" t="s">
        <v>81</v>
      </c>
      <c r="AY213" s="168" t="s">
        <v>139</v>
      </c>
    </row>
    <row r="214" spans="2:65" s="1" customFormat="1" ht="44.25" customHeight="1">
      <c r="B214" s="132"/>
      <c r="C214" s="133" t="s">
        <v>8</v>
      </c>
      <c r="D214" s="133" t="s">
        <v>142</v>
      </c>
      <c r="E214" s="134" t="s">
        <v>772</v>
      </c>
      <c r="F214" s="135" t="s">
        <v>773</v>
      </c>
      <c r="G214" s="136" t="s">
        <v>689</v>
      </c>
      <c r="H214" s="137">
        <v>51.04</v>
      </c>
      <c r="I214" s="138"/>
      <c r="J214" s="139">
        <f>ROUND(I214*H214,2)</f>
        <v>0</v>
      </c>
      <c r="K214" s="135" t="s">
        <v>146</v>
      </c>
      <c r="L214" s="33"/>
      <c r="M214" s="140" t="s">
        <v>3</v>
      </c>
      <c r="N214" s="141" t="s">
        <v>45</v>
      </c>
      <c r="P214" s="142">
        <f>O214*H214</f>
        <v>0</v>
      </c>
      <c r="Q214" s="142">
        <v>0</v>
      </c>
      <c r="R214" s="142">
        <f>Q214*H214</f>
        <v>0</v>
      </c>
      <c r="S214" s="142">
        <v>0</v>
      </c>
      <c r="T214" s="143">
        <f>S214*H214</f>
        <v>0</v>
      </c>
      <c r="AR214" s="144" t="s">
        <v>159</v>
      </c>
      <c r="AT214" s="144" t="s">
        <v>142</v>
      </c>
      <c r="AU214" s="144" t="s">
        <v>83</v>
      </c>
      <c r="AY214" s="18" t="s">
        <v>139</v>
      </c>
      <c r="BE214" s="145">
        <f>IF(N214="základní",J214,0)</f>
        <v>0</v>
      </c>
      <c r="BF214" s="145">
        <f>IF(N214="snížená",J214,0)</f>
        <v>0</v>
      </c>
      <c r="BG214" s="145">
        <f>IF(N214="zákl. přenesená",J214,0)</f>
        <v>0</v>
      </c>
      <c r="BH214" s="145">
        <f>IF(N214="sníž. přenesená",J214,0)</f>
        <v>0</v>
      </c>
      <c r="BI214" s="145">
        <f>IF(N214="nulová",J214,0)</f>
        <v>0</v>
      </c>
      <c r="BJ214" s="18" t="s">
        <v>81</v>
      </c>
      <c r="BK214" s="145">
        <f>ROUND(I214*H214,2)</f>
        <v>0</v>
      </c>
      <c r="BL214" s="18" t="s">
        <v>159</v>
      </c>
      <c r="BM214" s="144" t="s">
        <v>1165</v>
      </c>
    </row>
    <row r="215" spans="2:65" s="1" customFormat="1">
      <c r="B215" s="33"/>
      <c r="D215" s="146" t="s">
        <v>148</v>
      </c>
      <c r="F215" s="147" t="s">
        <v>775</v>
      </c>
      <c r="I215" s="148"/>
      <c r="L215" s="33"/>
      <c r="M215" s="149"/>
      <c r="T215" s="54"/>
      <c r="AT215" s="18" t="s">
        <v>148</v>
      </c>
      <c r="AU215" s="18" t="s">
        <v>83</v>
      </c>
    </row>
    <row r="216" spans="2:65" s="12" customFormat="1">
      <c r="B216" s="160"/>
      <c r="D216" s="161" t="s">
        <v>154</v>
      </c>
      <c r="E216" s="162" t="s">
        <v>3</v>
      </c>
      <c r="F216" s="163" t="s">
        <v>733</v>
      </c>
      <c r="H216" s="162" t="s">
        <v>3</v>
      </c>
      <c r="I216" s="164"/>
      <c r="L216" s="160"/>
      <c r="M216" s="165"/>
      <c r="T216" s="166"/>
      <c r="AT216" s="162" t="s">
        <v>154</v>
      </c>
      <c r="AU216" s="162" t="s">
        <v>83</v>
      </c>
      <c r="AV216" s="12" t="s">
        <v>81</v>
      </c>
      <c r="AW216" s="12" t="s">
        <v>35</v>
      </c>
      <c r="AX216" s="12" t="s">
        <v>74</v>
      </c>
      <c r="AY216" s="162" t="s">
        <v>139</v>
      </c>
    </row>
    <row r="217" spans="2:65" s="12" customFormat="1" ht="20.399999999999999">
      <c r="B217" s="160"/>
      <c r="D217" s="161" t="s">
        <v>154</v>
      </c>
      <c r="E217" s="162" t="s">
        <v>3</v>
      </c>
      <c r="F217" s="163" t="s">
        <v>735</v>
      </c>
      <c r="H217" s="162" t="s">
        <v>3</v>
      </c>
      <c r="I217" s="164"/>
      <c r="L217" s="160"/>
      <c r="M217" s="165"/>
      <c r="T217" s="166"/>
      <c r="AT217" s="162" t="s">
        <v>154</v>
      </c>
      <c r="AU217" s="162" t="s">
        <v>83</v>
      </c>
      <c r="AV217" s="12" t="s">
        <v>81</v>
      </c>
      <c r="AW217" s="12" t="s">
        <v>35</v>
      </c>
      <c r="AX217" s="12" t="s">
        <v>74</v>
      </c>
      <c r="AY217" s="162" t="s">
        <v>139</v>
      </c>
    </row>
    <row r="218" spans="2:65" s="13" customFormat="1">
      <c r="B218" s="167"/>
      <c r="D218" s="161" t="s">
        <v>154</v>
      </c>
      <c r="E218" s="168" t="s">
        <v>3</v>
      </c>
      <c r="F218" s="169" t="s">
        <v>1166</v>
      </c>
      <c r="H218" s="170">
        <v>5</v>
      </c>
      <c r="I218" s="171"/>
      <c r="L218" s="167"/>
      <c r="M218" s="172"/>
      <c r="T218" s="173"/>
      <c r="AT218" s="168" t="s">
        <v>154</v>
      </c>
      <c r="AU218" s="168" t="s">
        <v>83</v>
      </c>
      <c r="AV218" s="13" t="s">
        <v>83</v>
      </c>
      <c r="AW218" s="13" t="s">
        <v>35</v>
      </c>
      <c r="AX218" s="13" t="s">
        <v>74</v>
      </c>
      <c r="AY218" s="168" t="s">
        <v>139</v>
      </c>
    </row>
    <row r="219" spans="2:65" s="13" customFormat="1">
      <c r="B219" s="167"/>
      <c r="D219" s="161" t="s">
        <v>154</v>
      </c>
      <c r="E219" s="168" t="s">
        <v>3</v>
      </c>
      <c r="F219" s="169" t="s">
        <v>1167</v>
      </c>
      <c r="H219" s="170">
        <v>16.399999999999999</v>
      </c>
      <c r="I219" s="171"/>
      <c r="L219" s="167"/>
      <c r="M219" s="172"/>
      <c r="T219" s="173"/>
      <c r="AT219" s="168" t="s">
        <v>154</v>
      </c>
      <c r="AU219" s="168" t="s">
        <v>83</v>
      </c>
      <c r="AV219" s="13" t="s">
        <v>83</v>
      </c>
      <c r="AW219" s="13" t="s">
        <v>35</v>
      </c>
      <c r="AX219" s="13" t="s">
        <v>74</v>
      </c>
      <c r="AY219" s="168" t="s">
        <v>139</v>
      </c>
    </row>
    <row r="220" spans="2:65" s="15" customFormat="1">
      <c r="B220" s="191"/>
      <c r="D220" s="161" t="s">
        <v>154</v>
      </c>
      <c r="E220" s="192" t="s">
        <v>3</v>
      </c>
      <c r="F220" s="193" t="s">
        <v>658</v>
      </c>
      <c r="H220" s="194">
        <v>21.4</v>
      </c>
      <c r="I220" s="195"/>
      <c r="L220" s="191"/>
      <c r="M220" s="196"/>
      <c r="T220" s="197"/>
      <c r="AT220" s="192" t="s">
        <v>154</v>
      </c>
      <c r="AU220" s="192" t="s">
        <v>83</v>
      </c>
      <c r="AV220" s="15" t="s">
        <v>97</v>
      </c>
      <c r="AW220" s="15" t="s">
        <v>35</v>
      </c>
      <c r="AX220" s="15" t="s">
        <v>74</v>
      </c>
      <c r="AY220" s="192" t="s">
        <v>139</v>
      </c>
    </row>
    <row r="221" spans="2:65" s="12" customFormat="1" ht="20.399999999999999">
      <c r="B221" s="160"/>
      <c r="D221" s="161" t="s">
        <v>154</v>
      </c>
      <c r="E221" s="162" t="s">
        <v>3</v>
      </c>
      <c r="F221" s="163" t="s">
        <v>738</v>
      </c>
      <c r="H221" s="162" t="s">
        <v>3</v>
      </c>
      <c r="I221" s="164"/>
      <c r="L221" s="160"/>
      <c r="M221" s="165"/>
      <c r="T221" s="166"/>
      <c r="AT221" s="162" t="s">
        <v>154</v>
      </c>
      <c r="AU221" s="162" t="s">
        <v>83</v>
      </c>
      <c r="AV221" s="12" t="s">
        <v>81</v>
      </c>
      <c r="AW221" s="12" t="s">
        <v>35</v>
      </c>
      <c r="AX221" s="12" t="s">
        <v>74</v>
      </c>
      <c r="AY221" s="162" t="s">
        <v>139</v>
      </c>
    </row>
    <row r="222" spans="2:65" s="13" customFormat="1">
      <c r="B222" s="167"/>
      <c r="D222" s="161" t="s">
        <v>154</v>
      </c>
      <c r="E222" s="168" t="s">
        <v>3</v>
      </c>
      <c r="F222" s="169" t="s">
        <v>1150</v>
      </c>
      <c r="H222" s="170">
        <v>3.67</v>
      </c>
      <c r="I222" s="171"/>
      <c r="L222" s="167"/>
      <c r="M222" s="172"/>
      <c r="T222" s="173"/>
      <c r="AT222" s="168" t="s">
        <v>154</v>
      </c>
      <c r="AU222" s="168" t="s">
        <v>83</v>
      </c>
      <c r="AV222" s="13" t="s">
        <v>83</v>
      </c>
      <c r="AW222" s="13" t="s">
        <v>35</v>
      </c>
      <c r="AX222" s="13" t="s">
        <v>74</v>
      </c>
      <c r="AY222" s="168" t="s">
        <v>139</v>
      </c>
    </row>
    <row r="223" spans="2:65" s="13" customFormat="1">
      <c r="B223" s="167"/>
      <c r="D223" s="161" t="s">
        <v>154</v>
      </c>
      <c r="E223" s="168" t="s">
        <v>3</v>
      </c>
      <c r="F223" s="169" t="s">
        <v>1151</v>
      </c>
      <c r="H223" s="170">
        <v>14.68</v>
      </c>
      <c r="I223" s="171"/>
      <c r="L223" s="167"/>
      <c r="M223" s="172"/>
      <c r="T223" s="173"/>
      <c r="AT223" s="168" t="s">
        <v>154</v>
      </c>
      <c r="AU223" s="168" t="s">
        <v>83</v>
      </c>
      <c r="AV223" s="13" t="s">
        <v>83</v>
      </c>
      <c r="AW223" s="13" t="s">
        <v>35</v>
      </c>
      <c r="AX223" s="13" t="s">
        <v>74</v>
      </c>
      <c r="AY223" s="168" t="s">
        <v>139</v>
      </c>
    </row>
    <row r="224" spans="2:65" s="13" customFormat="1">
      <c r="B224" s="167"/>
      <c r="D224" s="161" t="s">
        <v>154</v>
      </c>
      <c r="E224" s="168" t="s">
        <v>3</v>
      </c>
      <c r="F224" s="169" t="s">
        <v>1168</v>
      </c>
      <c r="H224" s="170">
        <v>11.29</v>
      </c>
      <c r="I224" s="171"/>
      <c r="L224" s="167"/>
      <c r="M224" s="172"/>
      <c r="T224" s="173"/>
      <c r="AT224" s="168" t="s">
        <v>154</v>
      </c>
      <c r="AU224" s="168" t="s">
        <v>83</v>
      </c>
      <c r="AV224" s="13" t="s">
        <v>83</v>
      </c>
      <c r="AW224" s="13" t="s">
        <v>35</v>
      </c>
      <c r="AX224" s="13" t="s">
        <v>74</v>
      </c>
      <c r="AY224" s="168" t="s">
        <v>139</v>
      </c>
    </row>
    <row r="225" spans="2:65" s="15" customFormat="1">
      <c r="B225" s="191"/>
      <c r="D225" s="161" t="s">
        <v>154</v>
      </c>
      <c r="E225" s="192" t="s">
        <v>3</v>
      </c>
      <c r="F225" s="193" t="s">
        <v>658</v>
      </c>
      <c r="H225" s="194">
        <v>29.64</v>
      </c>
      <c r="I225" s="195"/>
      <c r="L225" s="191"/>
      <c r="M225" s="196"/>
      <c r="T225" s="197"/>
      <c r="AT225" s="192" t="s">
        <v>154</v>
      </c>
      <c r="AU225" s="192" t="s">
        <v>83</v>
      </c>
      <c r="AV225" s="15" t="s">
        <v>97</v>
      </c>
      <c r="AW225" s="15" t="s">
        <v>35</v>
      </c>
      <c r="AX225" s="15" t="s">
        <v>74</v>
      </c>
      <c r="AY225" s="192" t="s">
        <v>139</v>
      </c>
    </row>
    <row r="226" spans="2:65" s="14" customFormat="1">
      <c r="B226" s="184"/>
      <c r="D226" s="161" t="s">
        <v>154</v>
      </c>
      <c r="E226" s="185" t="s">
        <v>3</v>
      </c>
      <c r="F226" s="186" t="s">
        <v>623</v>
      </c>
      <c r="H226" s="187">
        <v>51.04</v>
      </c>
      <c r="I226" s="188"/>
      <c r="L226" s="184"/>
      <c r="M226" s="189"/>
      <c r="T226" s="190"/>
      <c r="AT226" s="185" t="s">
        <v>154</v>
      </c>
      <c r="AU226" s="185" t="s">
        <v>83</v>
      </c>
      <c r="AV226" s="14" t="s">
        <v>159</v>
      </c>
      <c r="AW226" s="14" t="s">
        <v>35</v>
      </c>
      <c r="AX226" s="14" t="s">
        <v>81</v>
      </c>
      <c r="AY226" s="185" t="s">
        <v>139</v>
      </c>
    </row>
    <row r="227" spans="2:65" s="1" customFormat="1" ht="44.25" customHeight="1">
      <c r="B227" s="132"/>
      <c r="C227" s="133" t="s">
        <v>258</v>
      </c>
      <c r="D227" s="133" t="s">
        <v>142</v>
      </c>
      <c r="E227" s="134" t="s">
        <v>779</v>
      </c>
      <c r="F227" s="135" t="s">
        <v>780</v>
      </c>
      <c r="G227" s="136" t="s">
        <v>689</v>
      </c>
      <c r="H227" s="137">
        <v>19.600000000000001</v>
      </c>
      <c r="I227" s="138"/>
      <c r="J227" s="139">
        <f>ROUND(I227*H227,2)</f>
        <v>0</v>
      </c>
      <c r="K227" s="135" t="s">
        <v>146</v>
      </c>
      <c r="L227" s="33"/>
      <c r="M227" s="140" t="s">
        <v>3</v>
      </c>
      <c r="N227" s="141" t="s">
        <v>45</v>
      </c>
      <c r="P227" s="142">
        <f>O227*H227</f>
        <v>0</v>
      </c>
      <c r="Q227" s="142">
        <v>0</v>
      </c>
      <c r="R227" s="142">
        <f>Q227*H227</f>
        <v>0</v>
      </c>
      <c r="S227" s="142">
        <v>0</v>
      </c>
      <c r="T227" s="143">
        <f>S227*H227</f>
        <v>0</v>
      </c>
      <c r="AR227" s="144" t="s">
        <v>159</v>
      </c>
      <c r="AT227" s="144" t="s">
        <v>142</v>
      </c>
      <c r="AU227" s="144" t="s">
        <v>83</v>
      </c>
      <c r="AY227" s="18" t="s">
        <v>139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8" t="s">
        <v>81</v>
      </c>
      <c r="BK227" s="145">
        <f>ROUND(I227*H227,2)</f>
        <v>0</v>
      </c>
      <c r="BL227" s="18" t="s">
        <v>159</v>
      </c>
      <c r="BM227" s="144" t="s">
        <v>1169</v>
      </c>
    </row>
    <row r="228" spans="2:65" s="1" customFormat="1">
      <c r="B228" s="33"/>
      <c r="D228" s="146" t="s">
        <v>148</v>
      </c>
      <c r="F228" s="147" t="s">
        <v>782</v>
      </c>
      <c r="I228" s="148"/>
      <c r="L228" s="33"/>
      <c r="M228" s="149"/>
      <c r="T228" s="54"/>
      <c r="AT228" s="18" t="s">
        <v>148</v>
      </c>
      <c r="AU228" s="18" t="s">
        <v>83</v>
      </c>
    </row>
    <row r="229" spans="2:65" s="12" customFormat="1">
      <c r="B229" s="160"/>
      <c r="D229" s="161" t="s">
        <v>154</v>
      </c>
      <c r="E229" s="162" t="s">
        <v>3</v>
      </c>
      <c r="F229" s="163" t="s">
        <v>733</v>
      </c>
      <c r="H229" s="162" t="s">
        <v>3</v>
      </c>
      <c r="I229" s="164"/>
      <c r="L229" s="160"/>
      <c r="M229" s="165"/>
      <c r="T229" s="166"/>
      <c r="AT229" s="162" t="s">
        <v>154</v>
      </c>
      <c r="AU229" s="162" t="s">
        <v>83</v>
      </c>
      <c r="AV229" s="12" t="s">
        <v>81</v>
      </c>
      <c r="AW229" s="12" t="s">
        <v>35</v>
      </c>
      <c r="AX229" s="12" t="s">
        <v>74</v>
      </c>
      <c r="AY229" s="162" t="s">
        <v>139</v>
      </c>
    </row>
    <row r="230" spans="2:65" s="13" customFormat="1">
      <c r="B230" s="167"/>
      <c r="D230" s="161" t="s">
        <v>154</v>
      </c>
      <c r="E230" s="168" t="s">
        <v>3</v>
      </c>
      <c r="F230" s="169" t="s">
        <v>1170</v>
      </c>
      <c r="H230" s="170">
        <v>19.600000000000001</v>
      </c>
      <c r="I230" s="171"/>
      <c r="L230" s="167"/>
      <c r="M230" s="172"/>
      <c r="T230" s="173"/>
      <c r="AT230" s="168" t="s">
        <v>154</v>
      </c>
      <c r="AU230" s="168" t="s">
        <v>83</v>
      </c>
      <c r="AV230" s="13" t="s">
        <v>83</v>
      </c>
      <c r="AW230" s="13" t="s">
        <v>35</v>
      </c>
      <c r="AX230" s="13" t="s">
        <v>81</v>
      </c>
      <c r="AY230" s="168" t="s">
        <v>139</v>
      </c>
    </row>
    <row r="231" spans="2:65" s="1" customFormat="1" ht="44.25" customHeight="1">
      <c r="B231" s="132"/>
      <c r="C231" s="133" t="s">
        <v>265</v>
      </c>
      <c r="D231" s="133" t="s">
        <v>142</v>
      </c>
      <c r="E231" s="134" t="s">
        <v>784</v>
      </c>
      <c r="F231" s="135" t="s">
        <v>785</v>
      </c>
      <c r="G231" s="136" t="s">
        <v>786</v>
      </c>
      <c r="H231" s="137">
        <v>65.760000000000005</v>
      </c>
      <c r="I231" s="138"/>
      <c r="J231" s="139">
        <f>ROUND(I231*H231,2)</f>
        <v>0</v>
      </c>
      <c r="K231" s="135" t="s">
        <v>146</v>
      </c>
      <c r="L231" s="33"/>
      <c r="M231" s="140" t="s">
        <v>3</v>
      </c>
      <c r="N231" s="141" t="s">
        <v>45</v>
      </c>
      <c r="P231" s="142">
        <f>O231*H231</f>
        <v>0</v>
      </c>
      <c r="Q231" s="142">
        <v>0</v>
      </c>
      <c r="R231" s="142">
        <f>Q231*H231</f>
        <v>0</v>
      </c>
      <c r="S231" s="142">
        <v>0</v>
      </c>
      <c r="T231" s="143">
        <f>S231*H231</f>
        <v>0</v>
      </c>
      <c r="AR231" s="144" t="s">
        <v>159</v>
      </c>
      <c r="AT231" s="144" t="s">
        <v>142</v>
      </c>
      <c r="AU231" s="144" t="s">
        <v>83</v>
      </c>
      <c r="AY231" s="18" t="s">
        <v>139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8" t="s">
        <v>81</v>
      </c>
      <c r="BK231" s="145">
        <f>ROUND(I231*H231,2)</f>
        <v>0</v>
      </c>
      <c r="BL231" s="18" t="s">
        <v>159</v>
      </c>
      <c r="BM231" s="144" t="s">
        <v>1171</v>
      </c>
    </row>
    <row r="232" spans="2:65" s="1" customFormat="1">
      <c r="B232" s="33"/>
      <c r="D232" s="146" t="s">
        <v>148</v>
      </c>
      <c r="F232" s="147" t="s">
        <v>788</v>
      </c>
      <c r="I232" s="148"/>
      <c r="L232" s="33"/>
      <c r="M232" s="149"/>
      <c r="T232" s="54"/>
      <c r="AT232" s="18" t="s">
        <v>148</v>
      </c>
      <c r="AU232" s="18" t="s">
        <v>83</v>
      </c>
    </row>
    <row r="233" spans="2:65" s="12" customFormat="1">
      <c r="B233" s="160"/>
      <c r="D233" s="161" t="s">
        <v>154</v>
      </c>
      <c r="E233" s="162" t="s">
        <v>3</v>
      </c>
      <c r="F233" s="163" t="s">
        <v>789</v>
      </c>
      <c r="H233" s="162" t="s">
        <v>3</v>
      </c>
      <c r="I233" s="164"/>
      <c r="L233" s="160"/>
      <c r="M233" s="165"/>
      <c r="T233" s="166"/>
      <c r="AT233" s="162" t="s">
        <v>154</v>
      </c>
      <c r="AU233" s="162" t="s">
        <v>83</v>
      </c>
      <c r="AV233" s="12" t="s">
        <v>81</v>
      </c>
      <c r="AW233" s="12" t="s">
        <v>35</v>
      </c>
      <c r="AX233" s="12" t="s">
        <v>74</v>
      </c>
      <c r="AY233" s="162" t="s">
        <v>139</v>
      </c>
    </row>
    <row r="234" spans="2:65" s="13" customFormat="1">
      <c r="B234" s="167"/>
      <c r="D234" s="161" t="s">
        <v>154</v>
      </c>
      <c r="E234" s="168" t="s">
        <v>3</v>
      </c>
      <c r="F234" s="169" t="s">
        <v>1172</v>
      </c>
      <c r="H234" s="170">
        <v>26.4</v>
      </c>
      <c r="I234" s="171"/>
      <c r="L234" s="167"/>
      <c r="M234" s="172"/>
      <c r="T234" s="173"/>
      <c r="AT234" s="168" t="s">
        <v>154</v>
      </c>
      <c r="AU234" s="168" t="s">
        <v>83</v>
      </c>
      <c r="AV234" s="13" t="s">
        <v>83</v>
      </c>
      <c r="AW234" s="13" t="s">
        <v>35</v>
      </c>
      <c r="AX234" s="13" t="s">
        <v>74</v>
      </c>
      <c r="AY234" s="168" t="s">
        <v>139</v>
      </c>
    </row>
    <row r="235" spans="2:65" s="13" customFormat="1">
      <c r="B235" s="167"/>
      <c r="D235" s="161" t="s">
        <v>154</v>
      </c>
      <c r="E235" s="168" t="s">
        <v>3</v>
      </c>
      <c r="F235" s="169" t="s">
        <v>1173</v>
      </c>
      <c r="H235" s="170">
        <v>39.36</v>
      </c>
      <c r="I235" s="171"/>
      <c r="L235" s="167"/>
      <c r="M235" s="172"/>
      <c r="T235" s="173"/>
      <c r="AT235" s="168" t="s">
        <v>154</v>
      </c>
      <c r="AU235" s="168" t="s">
        <v>83</v>
      </c>
      <c r="AV235" s="13" t="s">
        <v>83</v>
      </c>
      <c r="AW235" s="13" t="s">
        <v>35</v>
      </c>
      <c r="AX235" s="13" t="s">
        <v>74</v>
      </c>
      <c r="AY235" s="168" t="s">
        <v>139</v>
      </c>
    </row>
    <row r="236" spans="2:65" s="14" customFormat="1">
      <c r="B236" s="184"/>
      <c r="D236" s="161" t="s">
        <v>154</v>
      </c>
      <c r="E236" s="185" t="s">
        <v>3</v>
      </c>
      <c r="F236" s="186" t="s">
        <v>623</v>
      </c>
      <c r="H236" s="187">
        <v>65.759999999999991</v>
      </c>
      <c r="I236" s="188"/>
      <c r="L236" s="184"/>
      <c r="M236" s="189"/>
      <c r="T236" s="190"/>
      <c r="AT236" s="185" t="s">
        <v>154</v>
      </c>
      <c r="AU236" s="185" t="s">
        <v>83</v>
      </c>
      <c r="AV236" s="14" t="s">
        <v>159</v>
      </c>
      <c r="AW236" s="14" t="s">
        <v>35</v>
      </c>
      <c r="AX236" s="14" t="s">
        <v>81</v>
      </c>
      <c r="AY236" s="185" t="s">
        <v>139</v>
      </c>
    </row>
    <row r="237" spans="2:65" s="1" customFormat="1" ht="37.799999999999997" customHeight="1">
      <c r="B237" s="132"/>
      <c r="C237" s="133" t="s">
        <v>272</v>
      </c>
      <c r="D237" s="133" t="s">
        <v>142</v>
      </c>
      <c r="E237" s="134" t="s">
        <v>792</v>
      </c>
      <c r="F237" s="135" t="s">
        <v>793</v>
      </c>
      <c r="G237" s="136" t="s">
        <v>689</v>
      </c>
      <c r="H237" s="137">
        <v>100.24</v>
      </c>
      <c r="I237" s="138"/>
      <c r="J237" s="139">
        <f>ROUND(I237*H237,2)</f>
        <v>0</v>
      </c>
      <c r="K237" s="135" t="s">
        <v>146</v>
      </c>
      <c r="L237" s="33"/>
      <c r="M237" s="140" t="s">
        <v>3</v>
      </c>
      <c r="N237" s="141" t="s">
        <v>45</v>
      </c>
      <c r="P237" s="142">
        <f>O237*H237</f>
        <v>0</v>
      </c>
      <c r="Q237" s="142">
        <v>0</v>
      </c>
      <c r="R237" s="142">
        <f>Q237*H237</f>
        <v>0</v>
      </c>
      <c r="S237" s="142">
        <v>0</v>
      </c>
      <c r="T237" s="143">
        <f>S237*H237</f>
        <v>0</v>
      </c>
      <c r="AR237" s="144" t="s">
        <v>159</v>
      </c>
      <c r="AT237" s="144" t="s">
        <v>142</v>
      </c>
      <c r="AU237" s="144" t="s">
        <v>83</v>
      </c>
      <c r="AY237" s="18" t="s">
        <v>139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8" t="s">
        <v>81</v>
      </c>
      <c r="BK237" s="145">
        <f>ROUND(I237*H237,2)</f>
        <v>0</v>
      </c>
      <c r="BL237" s="18" t="s">
        <v>159</v>
      </c>
      <c r="BM237" s="144" t="s">
        <v>1174</v>
      </c>
    </row>
    <row r="238" spans="2:65" s="1" customFormat="1">
      <c r="B238" s="33"/>
      <c r="D238" s="146" t="s">
        <v>148</v>
      </c>
      <c r="F238" s="147" t="s">
        <v>795</v>
      </c>
      <c r="I238" s="148"/>
      <c r="L238" s="33"/>
      <c r="M238" s="149"/>
      <c r="T238" s="54"/>
      <c r="AT238" s="18" t="s">
        <v>148</v>
      </c>
      <c r="AU238" s="18" t="s">
        <v>83</v>
      </c>
    </row>
    <row r="239" spans="2:65" s="12" customFormat="1">
      <c r="B239" s="160"/>
      <c r="D239" s="161" t="s">
        <v>154</v>
      </c>
      <c r="E239" s="162" t="s">
        <v>3</v>
      </c>
      <c r="F239" s="163" t="s">
        <v>796</v>
      </c>
      <c r="H239" s="162" t="s">
        <v>3</v>
      </c>
      <c r="I239" s="164"/>
      <c r="L239" s="160"/>
      <c r="M239" s="165"/>
      <c r="T239" s="166"/>
      <c r="AT239" s="162" t="s">
        <v>154</v>
      </c>
      <c r="AU239" s="162" t="s">
        <v>83</v>
      </c>
      <c r="AV239" s="12" t="s">
        <v>81</v>
      </c>
      <c r="AW239" s="12" t="s">
        <v>35</v>
      </c>
      <c r="AX239" s="12" t="s">
        <v>74</v>
      </c>
      <c r="AY239" s="162" t="s">
        <v>139</v>
      </c>
    </row>
    <row r="240" spans="2:65" s="12" customFormat="1">
      <c r="B240" s="160"/>
      <c r="D240" s="161" t="s">
        <v>154</v>
      </c>
      <c r="E240" s="162" t="s">
        <v>3</v>
      </c>
      <c r="F240" s="163" t="s">
        <v>733</v>
      </c>
      <c r="H240" s="162" t="s">
        <v>3</v>
      </c>
      <c r="I240" s="164"/>
      <c r="L240" s="160"/>
      <c r="M240" s="165"/>
      <c r="T240" s="166"/>
      <c r="AT240" s="162" t="s">
        <v>154</v>
      </c>
      <c r="AU240" s="162" t="s">
        <v>83</v>
      </c>
      <c r="AV240" s="12" t="s">
        <v>81</v>
      </c>
      <c r="AW240" s="12" t="s">
        <v>35</v>
      </c>
      <c r="AX240" s="12" t="s">
        <v>74</v>
      </c>
      <c r="AY240" s="162" t="s">
        <v>139</v>
      </c>
    </row>
    <row r="241" spans="2:65" s="12" customFormat="1" ht="20.399999999999999">
      <c r="B241" s="160"/>
      <c r="D241" s="161" t="s">
        <v>154</v>
      </c>
      <c r="E241" s="162" t="s">
        <v>3</v>
      </c>
      <c r="F241" s="163" t="s">
        <v>735</v>
      </c>
      <c r="H241" s="162" t="s">
        <v>3</v>
      </c>
      <c r="I241" s="164"/>
      <c r="L241" s="160"/>
      <c r="M241" s="165"/>
      <c r="T241" s="166"/>
      <c r="AT241" s="162" t="s">
        <v>154</v>
      </c>
      <c r="AU241" s="162" t="s">
        <v>83</v>
      </c>
      <c r="AV241" s="12" t="s">
        <v>81</v>
      </c>
      <c r="AW241" s="12" t="s">
        <v>35</v>
      </c>
      <c r="AX241" s="12" t="s">
        <v>74</v>
      </c>
      <c r="AY241" s="162" t="s">
        <v>139</v>
      </c>
    </row>
    <row r="242" spans="2:65" s="13" customFormat="1">
      <c r="B242" s="167"/>
      <c r="D242" s="161" t="s">
        <v>154</v>
      </c>
      <c r="E242" s="168" t="s">
        <v>3</v>
      </c>
      <c r="F242" s="169" t="s">
        <v>1166</v>
      </c>
      <c r="H242" s="170">
        <v>5</v>
      </c>
      <c r="I242" s="171"/>
      <c r="L242" s="167"/>
      <c r="M242" s="172"/>
      <c r="T242" s="173"/>
      <c r="AT242" s="168" t="s">
        <v>154</v>
      </c>
      <c r="AU242" s="168" t="s">
        <v>83</v>
      </c>
      <c r="AV242" s="13" t="s">
        <v>83</v>
      </c>
      <c r="AW242" s="13" t="s">
        <v>35</v>
      </c>
      <c r="AX242" s="13" t="s">
        <v>74</v>
      </c>
      <c r="AY242" s="168" t="s">
        <v>139</v>
      </c>
    </row>
    <row r="243" spans="2:65" s="13" customFormat="1">
      <c r="B243" s="167"/>
      <c r="D243" s="161" t="s">
        <v>154</v>
      </c>
      <c r="E243" s="168" t="s">
        <v>3</v>
      </c>
      <c r="F243" s="169" t="s">
        <v>1175</v>
      </c>
      <c r="H243" s="170">
        <v>36</v>
      </c>
      <c r="I243" s="171"/>
      <c r="L243" s="167"/>
      <c r="M243" s="172"/>
      <c r="T243" s="173"/>
      <c r="AT243" s="168" t="s">
        <v>154</v>
      </c>
      <c r="AU243" s="168" t="s">
        <v>83</v>
      </c>
      <c r="AV243" s="13" t="s">
        <v>83</v>
      </c>
      <c r="AW243" s="13" t="s">
        <v>35</v>
      </c>
      <c r="AX243" s="13" t="s">
        <v>74</v>
      </c>
      <c r="AY243" s="168" t="s">
        <v>139</v>
      </c>
    </row>
    <row r="244" spans="2:65" s="12" customFormat="1" ht="20.399999999999999">
      <c r="B244" s="160"/>
      <c r="D244" s="161" t="s">
        <v>154</v>
      </c>
      <c r="E244" s="162" t="s">
        <v>3</v>
      </c>
      <c r="F244" s="163" t="s">
        <v>738</v>
      </c>
      <c r="H244" s="162" t="s">
        <v>3</v>
      </c>
      <c r="I244" s="164"/>
      <c r="L244" s="160"/>
      <c r="M244" s="165"/>
      <c r="T244" s="166"/>
      <c r="AT244" s="162" t="s">
        <v>154</v>
      </c>
      <c r="AU244" s="162" t="s">
        <v>83</v>
      </c>
      <c r="AV244" s="12" t="s">
        <v>81</v>
      </c>
      <c r="AW244" s="12" t="s">
        <v>35</v>
      </c>
      <c r="AX244" s="12" t="s">
        <v>74</v>
      </c>
      <c r="AY244" s="162" t="s">
        <v>139</v>
      </c>
    </row>
    <row r="245" spans="2:65" s="13" customFormat="1">
      <c r="B245" s="167"/>
      <c r="D245" s="161" t="s">
        <v>154</v>
      </c>
      <c r="E245" s="168" t="s">
        <v>3</v>
      </c>
      <c r="F245" s="169" t="s">
        <v>1150</v>
      </c>
      <c r="H245" s="170">
        <v>3.67</v>
      </c>
      <c r="I245" s="171"/>
      <c r="L245" s="167"/>
      <c r="M245" s="172"/>
      <c r="T245" s="173"/>
      <c r="AT245" s="168" t="s">
        <v>154</v>
      </c>
      <c r="AU245" s="168" t="s">
        <v>83</v>
      </c>
      <c r="AV245" s="13" t="s">
        <v>83</v>
      </c>
      <c r="AW245" s="13" t="s">
        <v>35</v>
      </c>
      <c r="AX245" s="13" t="s">
        <v>74</v>
      </c>
      <c r="AY245" s="168" t="s">
        <v>139</v>
      </c>
    </row>
    <row r="246" spans="2:65" s="13" customFormat="1">
      <c r="B246" s="167"/>
      <c r="D246" s="161" t="s">
        <v>154</v>
      </c>
      <c r="E246" s="168" t="s">
        <v>3</v>
      </c>
      <c r="F246" s="169" t="s">
        <v>1151</v>
      </c>
      <c r="H246" s="170">
        <v>14.68</v>
      </c>
      <c r="I246" s="171"/>
      <c r="L246" s="167"/>
      <c r="M246" s="172"/>
      <c r="T246" s="173"/>
      <c r="AT246" s="168" t="s">
        <v>154</v>
      </c>
      <c r="AU246" s="168" t="s">
        <v>83</v>
      </c>
      <c r="AV246" s="13" t="s">
        <v>83</v>
      </c>
      <c r="AW246" s="13" t="s">
        <v>35</v>
      </c>
      <c r="AX246" s="13" t="s">
        <v>74</v>
      </c>
      <c r="AY246" s="168" t="s">
        <v>139</v>
      </c>
    </row>
    <row r="247" spans="2:65" s="13" customFormat="1">
      <c r="B247" s="167"/>
      <c r="D247" s="161" t="s">
        <v>154</v>
      </c>
      <c r="E247" s="168" t="s">
        <v>3</v>
      </c>
      <c r="F247" s="169" t="s">
        <v>1168</v>
      </c>
      <c r="H247" s="170">
        <v>11.29</v>
      </c>
      <c r="I247" s="171"/>
      <c r="L247" s="167"/>
      <c r="M247" s="172"/>
      <c r="T247" s="173"/>
      <c r="AT247" s="168" t="s">
        <v>154</v>
      </c>
      <c r="AU247" s="168" t="s">
        <v>83</v>
      </c>
      <c r="AV247" s="13" t="s">
        <v>83</v>
      </c>
      <c r="AW247" s="13" t="s">
        <v>35</v>
      </c>
      <c r="AX247" s="13" t="s">
        <v>74</v>
      </c>
      <c r="AY247" s="168" t="s">
        <v>139</v>
      </c>
    </row>
    <row r="248" spans="2:65" s="15" customFormat="1">
      <c r="B248" s="191"/>
      <c r="D248" s="161" t="s">
        <v>154</v>
      </c>
      <c r="E248" s="192" t="s">
        <v>3</v>
      </c>
      <c r="F248" s="193" t="s">
        <v>658</v>
      </c>
      <c r="H248" s="194">
        <v>70.64</v>
      </c>
      <c r="I248" s="195"/>
      <c r="L248" s="191"/>
      <c r="M248" s="196"/>
      <c r="T248" s="197"/>
      <c r="AT248" s="192" t="s">
        <v>154</v>
      </c>
      <c r="AU248" s="192" t="s">
        <v>83</v>
      </c>
      <c r="AV248" s="15" t="s">
        <v>97</v>
      </c>
      <c r="AW248" s="15" t="s">
        <v>35</v>
      </c>
      <c r="AX248" s="15" t="s">
        <v>74</v>
      </c>
      <c r="AY248" s="192" t="s">
        <v>139</v>
      </c>
    </row>
    <row r="249" spans="2:65" s="12" customFormat="1">
      <c r="B249" s="160"/>
      <c r="D249" s="161" t="s">
        <v>154</v>
      </c>
      <c r="E249" s="162" t="s">
        <v>3</v>
      </c>
      <c r="F249" s="163" t="s">
        <v>789</v>
      </c>
      <c r="H249" s="162" t="s">
        <v>3</v>
      </c>
      <c r="I249" s="164"/>
      <c r="L249" s="160"/>
      <c r="M249" s="165"/>
      <c r="T249" s="166"/>
      <c r="AT249" s="162" t="s">
        <v>154</v>
      </c>
      <c r="AU249" s="162" t="s">
        <v>83</v>
      </c>
      <c r="AV249" s="12" t="s">
        <v>81</v>
      </c>
      <c r="AW249" s="12" t="s">
        <v>35</v>
      </c>
      <c r="AX249" s="12" t="s">
        <v>74</v>
      </c>
      <c r="AY249" s="162" t="s">
        <v>139</v>
      </c>
    </row>
    <row r="250" spans="2:65" s="13" customFormat="1">
      <c r="B250" s="167"/>
      <c r="D250" s="161" t="s">
        <v>154</v>
      </c>
      <c r="E250" s="168" t="s">
        <v>3</v>
      </c>
      <c r="F250" s="169" t="s">
        <v>1176</v>
      </c>
      <c r="H250" s="170">
        <v>13.2</v>
      </c>
      <c r="I250" s="171"/>
      <c r="L250" s="167"/>
      <c r="M250" s="172"/>
      <c r="T250" s="173"/>
      <c r="AT250" s="168" t="s">
        <v>154</v>
      </c>
      <c r="AU250" s="168" t="s">
        <v>83</v>
      </c>
      <c r="AV250" s="13" t="s">
        <v>83</v>
      </c>
      <c r="AW250" s="13" t="s">
        <v>35</v>
      </c>
      <c r="AX250" s="13" t="s">
        <v>74</v>
      </c>
      <c r="AY250" s="168" t="s">
        <v>139</v>
      </c>
    </row>
    <row r="251" spans="2:65" s="13" customFormat="1">
      <c r="B251" s="167"/>
      <c r="D251" s="161" t="s">
        <v>154</v>
      </c>
      <c r="E251" s="168" t="s">
        <v>3</v>
      </c>
      <c r="F251" s="169" t="s">
        <v>1177</v>
      </c>
      <c r="H251" s="170">
        <v>16.399999999999999</v>
      </c>
      <c r="I251" s="171"/>
      <c r="L251" s="167"/>
      <c r="M251" s="172"/>
      <c r="T251" s="173"/>
      <c r="AT251" s="168" t="s">
        <v>154</v>
      </c>
      <c r="AU251" s="168" t="s">
        <v>83</v>
      </c>
      <c r="AV251" s="13" t="s">
        <v>83</v>
      </c>
      <c r="AW251" s="13" t="s">
        <v>35</v>
      </c>
      <c r="AX251" s="13" t="s">
        <v>74</v>
      </c>
      <c r="AY251" s="168" t="s">
        <v>139</v>
      </c>
    </row>
    <row r="252" spans="2:65" s="15" customFormat="1">
      <c r="B252" s="191"/>
      <c r="D252" s="161" t="s">
        <v>154</v>
      </c>
      <c r="E252" s="192" t="s">
        <v>3</v>
      </c>
      <c r="F252" s="193" t="s">
        <v>658</v>
      </c>
      <c r="H252" s="194">
        <v>29.599999999999998</v>
      </c>
      <c r="I252" s="195"/>
      <c r="L252" s="191"/>
      <c r="M252" s="196"/>
      <c r="T252" s="197"/>
      <c r="AT252" s="192" t="s">
        <v>154</v>
      </c>
      <c r="AU252" s="192" t="s">
        <v>83</v>
      </c>
      <c r="AV252" s="15" t="s">
        <v>97</v>
      </c>
      <c r="AW252" s="15" t="s">
        <v>35</v>
      </c>
      <c r="AX252" s="15" t="s">
        <v>74</v>
      </c>
      <c r="AY252" s="192" t="s">
        <v>139</v>
      </c>
    </row>
    <row r="253" spans="2:65" s="14" customFormat="1">
      <c r="B253" s="184"/>
      <c r="D253" s="161" t="s">
        <v>154</v>
      </c>
      <c r="E253" s="185" t="s">
        <v>3</v>
      </c>
      <c r="F253" s="186" t="s">
        <v>623</v>
      </c>
      <c r="H253" s="187">
        <v>100.24000000000001</v>
      </c>
      <c r="I253" s="188"/>
      <c r="L253" s="184"/>
      <c r="M253" s="189"/>
      <c r="T253" s="190"/>
      <c r="AT253" s="185" t="s">
        <v>154</v>
      </c>
      <c r="AU253" s="185" t="s">
        <v>83</v>
      </c>
      <c r="AV253" s="14" t="s">
        <v>159</v>
      </c>
      <c r="AW253" s="14" t="s">
        <v>35</v>
      </c>
      <c r="AX253" s="14" t="s">
        <v>81</v>
      </c>
      <c r="AY253" s="185" t="s">
        <v>139</v>
      </c>
    </row>
    <row r="254" spans="2:65" s="1" customFormat="1" ht="44.25" customHeight="1">
      <c r="B254" s="132"/>
      <c r="C254" s="133" t="s">
        <v>278</v>
      </c>
      <c r="D254" s="133" t="s">
        <v>142</v>
      </c>
      <c r="E254" s="134" t="s">
        <v>800</v>
      </c>
      <c r="F254" s="135" t="s">
        <v>801</v>
      </c>
      <c r="G254" s="136" t="s">
        <v>689</v>
      </c>
      <c r="H254" s="137">
        <v>47.317999999999998</v>
      </c>
      <c r="I254" s="138"/>
      <c r="J254" s="139">
        <f>ROUND(I254*H254,2)</f>
        <v>0</v>
      </c>
      <c r="K254" s="135" t="s">
        <v>146</v>
      </c>
      <c r="L254" s="33"/>
      <c r="M254" s="140" t="s">
        <v>3</v>
      </c>
      <c r="N254" s="141" t="s">
        <v>45</v>
      </c>
      <c r="P254" s="142">
        <f>O254*H254</f>
        <v>0</v>
      </c>
      <c r="Q254" s="142">
        <v>0</v>
      </c>
      <c r="R254" s="142">
        <f>Q254*H254</f>
        <v>0</v>
      </c>
      <c r="S254" s="142">
        <v>0</v>
      </c>
      <c r="T254" s="143">
        <f>S254*H254</f>
        <v>0</v>
      </c>
      <c r="AR254" s="144" t="s">
        <v>159</v>
      </c>
      <c r="AT254" s="144" t="s">
        <v>142</v>
      </c>
      <c r="AU254" s="144" t="s">
        <v>83</v>
      </c>
      <c r="AY254" s="18" t="s">
        <v>139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8" t="s">
        <v>81</v>
      </c>
      <c r="BK254" s="145">
        <f>ROUND(I254*H254,2)</f>
        <v>0</v>
      </c>
      <c r="BL254" s="18" t="s">
        <v>159</v>
      </c>
      <c r="BM254" s="144" t="s">
        <v>1178</v>
      </c>
    </row>
    <row r="255" spans="2:65" s="1" customFormat="1">
      <c r="B255" s="33"/>
      <c r="D255" s="146" t="s">
        <v>148</v>
      </c>
      <c r="F255" s="147" t="s">
        <v>803</v>
      </c>
      <c r="I255" s="148"/>
      <c r="L255" s="33"/>
      <c r="M255" s="149"/>
      <c r="T255" s="54"/>
      <c r="AT255" s="18" t="s">
        <v>148</v>
      </c>
      <c r="AU255" s="18" t="s">
        <v>83</v>
      </c>
    </row>
    <row r="256" spans="2:65" s="12" customFormat="1">
      <c r="B256" s="160"/>
      <c r="D256" s="161" t="s">
        <v>154</v>
      </c>
      <c r="E256" s="162" t="s">
        <v>3</v>
      </c>
      <c r="F256" s="163" t="s">
        <v>804</v>
      </c>
      <c r="H256" s="162" t="s">
        <v>3</v>
      </c>
      <c r="I256" s="164"/>
      <c r="L256" s="160"/>
      <c r="M256" s="165"/>
      <c r="T256" s="166"/>
      <c r="AT256" s="162" t="s">
        <v>154</v>
      </c>
      <c r="AU256" s="162" t="s">
        <v>83</v>
      </c>
      <c r="AV256" s="12" t="s">
        <v>81</v>
      </c>
      <c r="AW256" s="12" t="s">
        <v>35</v>
      </c>
      <c r="AX256" s="12" t="s">
        <v>74</v>
      </c>
      <c r="AY256" s="162" t="s">
        <v>139</v>
      </c>
    </row>
    <row r="257" spans="2:65" s="12" customFormat="1">
      <c r="B257" s="160"/>
      <c r="D257" s="161" t="s">
        <v>154</v>
      </c>
      <c r="E257" s="162" t="s">
        <v>3</v>
      </c>
      <c r="F257" s="163" t="s">
        <v>693</v>
      </c>
      <c r="H257" s="162" t="s">
        <v>3</v>
      </c>
      <c r="I257" s="164"/>
      <c r="L257" s="160"/>
      <c r="M257" s="165"/>
      <c r="T257" s="166"/>
      <c r="AT257" s="162" t="s">
        <v>154</v>
      </c>
      <c r="AU257" s="162" t="s">
        <v>83</v>
      </c>
      <c r="AV257" s="12" t="s">
        <v>81</v>
      </c>
      <c r="AW257" s="12" t="s">
        <v>35</v>
      </c>
      <c r="AX257" s="12" t="s">
        <v>74</v>
      </c>
      <c r="AY257" s="162" t="s">
        <v>139</v>
      </c>
    </row>
    <row r="258" spans="2:65" s="13" customFormat="1">
      <c r="B258" s="167"/>
      <c r="D258" s="161" t="s">
        <v>154</v>
      </c>
      <c r="E258" s="168" t="s">
        <v>3</v>
      </c>
      <c r="F258" s="169" t="s">
        <v>1179</v>
      </c>
      <c r="H258" s="170">
        <v>17.86</v>
      </c>
      <c r="I258" s="171"/>
      <c r="L258" s="167"/>
      <c r="M258" s="172"/>
      <c r="T258" s="173"/>
      <c r="AT258" s="168" t="s">
        <v>154</v>
      </c>
      <c r="AU258" s="168" t="s">
        <v>83</v>
      </c>
      <c r="AV258" s="13" t="s">
        <v>83</v>
      </c>
      <c r="AW258" s="13" t="s">
        <v>35</v>
      </c>
      <c r="AX258" s="13" t="s">
        <v>74</v>
      </c>
      <c r="AY258" s="168" t="s">
        <v>139</v>
      </c>
    </row>
    <row r="259" spans="2:65" s="13" customFormat="1">
      <c r="B259" s="167"/>
      <c r="D259" s="161" t="s">
        <v>154</v>
      </c>
      <c r="E259" s="168" t="s">
        <v>3</v>
      </c>
      <c r="F259" s="169" t="s">
        <v>1180</v>
      </c>
      <c r="H259" s="170">
        <v>18.172000000000001</v>
      </c>
      <c r="I259" s="171"/>
      <c r="L259" s="167"/>
      <c r="M259" s="172"/>
      <c r="T259" s="173"/>
      <c r="AT259" s="168" t="s">
        <v>154</v>
      </c>
      <c r="AU259" s="168" t="s">
        <v>83</v>
      </c>
      <c r="AV259" s="13" t="s">
        <v>83</v>
      </c>
      <c r="AW259" s="13" t="s">
        <v>35</v>
      </c>
      <c r="AX259" s="13" t="s">
        <v>74</v>
      </c>
      <c r="AY259" s="168" t="s">
        <v>139</v>
      </c>
    </row>
    <row r="260" spans="2:65" s="15" customFormat="1">
      <c r="B260" s="191"/>
      <c r="D260" s="161" t="s">
        <v>154</v>
      </c>
      <c r="E260" s="192" t="s">
        <v>3</v>
      </c>
      <c r="F260" s="193" t="s">
        <v>658</v>
      </c>
      <c r="H260" s="194">
        <v>36.031999999999996</v>
      </c>
      <c r="I260" s="195"/>
      <c r="L260" s="191"/>
      <c r="M260" s="196"/>
      <c r="T260" s="197"/>
      <c r="AT260" s="192" t="s">
        <v>154</v>
      </c>
      <c r="AU260" s="192" t="s">
        <v>83</v>
      </c>
      <c r="AV260" s="15" t="s">
        <v>97</v>
      </c>
      <c r="AW260" s="15" t="s">
        <v>35</v>
      </c>
      <c r="AX260" s="15" t="s">
        <v>74</v>
      </c>
      <c r="AY260" s="192" t="s">
        <v>139</v>
      </c>
    </row>
    <row r="261" spans="2:65" s="12" customFormat="1">
      <c r="B261" s="160"/>
      <c r="D261" s="161" t="s">
        <v>154</v>
      </c>
      <c r="E261" s="162" t="s">
        <v>3</v>
      </c>
      <c r="F261" s="163" t="s">
        <v>807</v>
      </c>
      <c r="H261" s="162" t="s">
        <v>3</v>
      </c>
      <c r="I261" s="164"/>
      <c r="L261" s="160"/>
      <c r="M261" s="165"/>
      <c r="T261" s="166"/>
      <c r="AT261" s="162" t="s">
        <v>154</v>
      </c>
      <c r="AU261" s="162" t="s">
        <v>83</v>
      </c>
      <c r="AV261" s="12" t="s">
        <v>81</v>
      </c>
      <c r="AW261" s="12" t="s">
        <v>35</v>
      </c>
      <c r="AX261" s="12" t="s">
        <v>74</v>
      </c>
      <c r="AY261" s="162" t="s">
        <v>139</v>
      </c>
    </row>
    <row r="262" spans="2:65" s="12" customFormat="1">
      <c r="B262" s="160"/>
      <c r="D262" s="161" t="s">
        <v>154</v>
      </c>
      <c r="E262" s="162" t="s">
        <v>3</v>
      </c>
      <c r="F262" s="163" t="s">
        <v>648</v>
      </c>
      <c r="H262" s="162" t="s">
        <v>3</v>
      </c>
      <c r="I262" s="164"/>
      <c r="L262" s="160"/>
      <c r="M262" s="165"/>
      <c r="T262" s="166"/>
      <c r="AT262" s="162" t="s">
        <v>154</v>
      </c>
      <c r="AU262" s="162" t="s">
        <v>83</v>
      </c>
      <c r="AV262" s="12" t="s">
        <v>81</v>
      </c>
      <c r="AW262" s="12" t="s">
        <v>35</v>
      </c>
      <c r="AX262" s="12" t="s">
        <v>74</v>
      </c>
      <c r="AY262" s="162" t="s">
        <v>139</v>
      </c>
    </row>
    <row r="263" spans="2:65" s="13" customFormat="1">
      <c r="B263" s="167"/>
      <c r="D263" s="161" t="s">
        <v>154</v>
      </c>
      <c r="E263" s="168" t="s">
        <v>3</v>
      </c>
      <c r="F263" s="169" t="s">
        <v>1181</v>
      </c>
      <c r="H263" s="170">
        <v>6.9119999999999999</v>
      </c>
      <c r="I263" s="171"/>
      <c r="L263" s="167"/>
      <c r="M263" s="172"/>
      <c r="T263" s="173"/>
      <c r="AT263" s="168" t="s">
        <v>154</v>
      </c>
      <c r="AU263" s="168" t="s">
        <v>83</v>
      </c>
      <c r="AV263" s="13" t="s">
        <v>83</v>
      </c>
      <c r="AW263" s="13" t="s">
        <v>35</v>
      </c>
      <c r="AX263" s="13" t="s">
        <v>74</v>
      </c>
      <c r="AY263" s="168" t="s">
        <v>139</v>
      </c>
    </row>
    <row r="264" spans="2:65" s="13" customFormat="1">
      <c r="B264" s="167"/>
      <c r="D264" s="161" t="s">
        <v>154</v>
      </c>
      <c r="E264" s="168" t="s">
        <v>3</v>
      </c>
      <c r="F264" s="169" t="s">
        <v>1182</v>
      </c>
      <c r="H264" s="170">
        <v>3.5640000000000001</v>
      </c>
      <c r="I264" s="171"/>
      <c r="L264" s="167"/>
      <c r="M264" s="172"/>
      <c r="T264" s="173"/>
      <c r="AT264" s="168" t="s">
        <v>154</v>
      </c>
      <c r="AU264" s="168" t="s">
        <v>83</v>
      </c>
      <c r="AV264" s="13" t="s">
        <v>83</v>
      </c>
      <c r="AW264" s="13" t="s">
        <v>35</v>
      </c>
      <c r="AX264" s="13" t="s">
        <v>74</v>
      </c>
      <c r="AY264" s="168" t="s">
        <v>139</v>
      </c>
    </row>
    <row r="265" spans="2:65" s="13" customFormat="1" ht="20.399999999999999">
      <c r="B265" s="167"/>
      <c r="D265" s="161" t="s">
        <v>154</v>
      </c>
      <c r="E265" s="168" t="s">
        <v>3</v>
      </c>
      <c r="F265" s="169" t="s">
        <v>810</v>
      </c>
      <c r="H265" s="170">
        <v>0.81</v>
      </c>
      <c r="I265" s="171"/>
      <c r="L265" s="167"/>
      <c r="M265" s="172"/>
      <c r="T265" s="173"/>
      <c r="AT265" s="168" t="s">
        <v>154</v>
      </c>
      <c r="AU265" s="168" t="s">
        <v>83</v>
      </c>
      <c r="AV265" s="13" t="s">
        <v>83</v>
      </c>
      <c r="AW265" s="13" t="s">
        <v>35</v>
      </c>
      <c r="AX265" s="13" t="s">
        <v>74</v>
      </c>
      <c r="AY265" s="168" t="s">
        <v>139</v>
      </c>
    </row>
    <row r="266" spans="2:65" s="15" customFormat="1">
      <c r="B266" s="191"/>
      <c r="D266" s="161" t="s">
        <v>154</v>
      </c>
      <c r="E266" s="192" t="s">
        <v>3</v>
      </c>
      <c r="F266" s="193" t="s">
        <v>658</v>
      </c>
      <c r="H266" s="194">
        <v>11.286</v>
      </c>
      <c r="I266" s="195"/>
      <c r="L266" s="191"/>
      <c r="M266" s="196"/>
      <c r="T266" s="197"/>
      <c r="AT266" s="192" t="s">
        <v>154</v>
      </c>
      <c r="AU266" s="192" t="s">
        <v>83</v>
      </c>
      <c r="AV266" s="15" t="s">
        <v>97</v>
      </c>
      <c r="AW266" s="15" t="s">
        <v>35</v>
      </c>
      <c r="AX266" s="15" t="s">
        <v>74</v>
      </c>
      <c r="AY266" s="192" t="s">
        <v>139</v>
      </c>
    </row>
    <row r="267" spans="2:65" s="14" customFormat="1">
      <c r="B267" s="184"/>
      <c r="D267" s="161" t="s">
        <v>154</v>
      </c>
      <c r="E267" s="185" t="s">
        <v>3</v>
      </c>
      <c r="F267" s="186" t="s">
        <v>623</v>
      </c>
      <c r="H267" s="187">
        <v>47.317999999999998</v>
      </c>
      <c r="I267" s="188"/>
      <c r="L267" s="184"/>
      <c r="M267" s="189"/>
      <c r="T267" s="190"/>
      <c r="AT267" s="185" t="s">
        <v>154</v>
      </c>
      <c r="AU267" s="185" t="s">
        <v>83</v>
      </c>
      <c r="AV267" s="14" t="s">
        <v>159</v>
      </c>
      <c r="AW267" s="14" t="s">
        <v>35</v>
      </c>
      <c r="AX267" s="14" t="s">
        <v>81</v>
      </c>
      <c r="AY267" s="185" t="s">
        <v>139</v>
      </c>
    </row>
    <row r="268" spans="2:65" s="1" customFormat="1" ht="16.5" customHeight="1">
      <c r="B268" s="132"/>
      <c r="C268" s="150" t="s">
        <v>283</v>
      </c>
      <c r="D268" s="150" t="s">
        <v>150</v>
      </c>
      <c r="E268" s="151" t="s">
        <v>811</v>
      </c>
      <c r="F268" s="152" t="s">
        <v>812</v>
      </c>
      <c r="G268" s="153" t="s">
        <v>786</v>
      </c>
      <c r="H268" s="154">
        <v>22.58</v>
      </c>
      <c r="I268" s="155"/>
      <c r="J268" s="156">
        <f>ROUND(I268*H268,2)</f>
        <v>0</v>
      </c>
      <c r="K268" s="152" t="s">
        <v>146</v>
      </c>
      <c r="L268" s="157"/>
      <c r="M268" s="158" t="s">
        <v>3</v>
      </c>
      <c r="N268" s="159" t="s">
        <v>45</v>
      </c>
      <c r="P268" s="142">
        <f>O268*H268</f>
        <v>0</v>
      </c>
      <c r="Q268" s="142">
        <v>0</v>
      </c>
      <c r="R268" s="142">
        <f>Q268*H268</f>
        <v>0</v>
      </c>
      <c r="S268" s="142">
        <v>0</v>
      </c>
      <c r="T268" s="143">
        <f>S268*H268</f>
        <v>0</v>
      </c>
      <c r="AR268" s="144" t="s">
        <v>140</v>
      </c>
      <c r="AT268" s="144" t="s">
        <v>150</v>
      </c>
      <c r="AU268" s="144" t="s">
        <v>83</v>
      </c>
      <c r="AY268" s="18" t="s">
        <v>139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8" t="s">
        <v>81</v>
      </c>
      <c r="BK268" s="145">
        <f>ROUND(I268*H268,2)</f>
        <v>0</v>
      </c>
      <c r="BL268" s="18" t="s">
        <v>159</v>
      </c>
      <c r="BM268" s="144" t="s">
        <v>1183</v>
      </c>
    </row>
    <row r="269" spans="2:65" s="13" customFormat="1">
      <c r="B269" s="167"/>
      <c r="D269" s="161" t="s">
        <v>154</v>
      </c>
      <c r="F269" s="169" t="s">
        <v>1184</v>
      </c>
      <c r="H269" s="170">
        <v>22.58</v>
      </c>
      <c r="I269" s="171"/>
      <c r="L269" s="167"/>
      <c r="M269" s="172"/>
      <c r="T269" s="173"/>
      <c r="AT269" s="168" t="s">
        <v>154</v>
      </c>
      <c r="AU269" s="168" t="s">
        <v>83</v>
      </c>
      <c r="AV269" s="13" t="s">
        <v>83</v>
      </c>
      <c r="AW269" s="13" t="s">
        <v>4</v>
      </c>
      <c r="AX269" s="13" t="s">
        <v>81</v>
      </c>
      <c r="AY269" s="168" t="s">
        <v>139</v>
      </c>
    </row>
    <row r="270" spans="2:65" s="1" customFormat="1" ht="24.15" customHeight="1">
      <c r="B270" s="132"/>
      <c r="C270" s="133" t="s">
        <v>296</v>
      </c>
      <c r="D270" s="133" t="s">
        <v>142</v>
      </c>
      <c r="E270" s="134" t="s">
        <v>815</v>
      </c>
      <c r="F270" s="135" t="s">
        <v>816</v>
      </c>
      <c r="G270" s="136" t="s">
        <v>689</v>
      </c>
      <c r="H270" s="137">
        <v>36</v>
      </c>
      <c r="I270" s="138"/>
      <c r="J270" s="139">
        <f>ROUND(I270*H270,2)</f>
        <v>0</v>
      </c>
      <c r="K270" s="135" t="s">
        <v>146</v>
      </c>
      <c r="L270" s="33"/>
      <c r="M270" s="140" t="s">
        <v>3</v>
      </c>
      <c r="N270" s="141" t="s">
        <v>45</v>
      </c>
      <c r="P270" s="142">
        <f>O270*H270</f>
        <v>0</v>
      </c>
      <c r="Q270" s="142">
        <v>0</v>
      </c>
      <c r="R270" s="142">
        <f>Q270*H270</f>
        <v>0</v>
      </c>
      <c r="S270" s="142">
        <v>0</v>
      </c>
      <c r="T270" s="143">
        <f>S270*H270</f>
        <v>0</v>
      </c>
      <c r="AR270" s="144" t="s">
        <v>159</v>
      </c>
      <c r="AT270" s="144" t="s">
        <v>142</v>
      </c>
      <c r="AU270" s="144" t="s">
        <v>83</v>
      </c>
      <c r="AY270" s="18" t="s">
        <v>139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8" t="s">
        <v>81</v>
      </c>
      <c r="BK270" s="145">
        <f>ROUND(I270*H270,2)</f>
        <v>0</v>
      </c>
      <c r="BL270" s="18" t="s">
        <v>159</v>
      </c>
      <c r="BM270" s="144" t="s">
        <v>1185</v>
      </c>
    </row>
    <row r="271" spans="2:65" s="1" customFormat="1">
      <c r="B271" s="33"/>
      <c r="D271" s="146" t="s">
        <v>148</v>
      </c>
      <c r="F271" s="147" t="s">
        <v>818</v>
      </c>
      <c r="I271" s="148"/>
      <c r="L271" s="33"/>
      <c r="M271" s="149"/>
      <c r="T271" s="54"/>
      <c r="AT271" s="18" t="s">
        <v>148</v>
      </c>
      <c r="AU271" s="18" t="s">
        <v>83</v>
      </c>
    </row>
    <row r="272" spans="2:65" s="1" customFormat="1" ht="66.75" customHeight="1">
      <c r="B272" s="132"/>
      <c r="C272" s="133" t="s">
        <v>307</v>
      </c>
      <c r="D272" s="133" t="s">
        <v>142</v>
      </c>
      <c r="E272" s="134" t="s">
        <v>819</v>
      </c>
      <c r="F272" s="135" t="s">
        <v>820</v>
      </c>
      <c r="G272" s="136" t="s">
        <v>689</v>
      </c>
      <c r="H272" s="137">
        <v>14.68</v>
      </c>
      <c r="I272" s="138"/>
      <c r="J272" s="139">
        <f>ROUND(I272*H272,2)</f>
        <v>0</v>
      </c>
      <c r="K272" s="135" t="s">
        <v>146</v>
      </c>
      <c r="L272" s="33"/>
      <c r="M272" s="140" t="s">
        <v>3</v>
      </c>
      <c r="N272" s="141" t="s">
        <v>45</v>
      </c>
      <c r="P272" s="142">
        <f>O272*H272</f>
        <v>0</v>
      </c>
      <c r="Q272" s="142">
        <v>0</v>
      </c>
      <c r="R272" s="142">
        <f>Q272*H272</f>
        <v>0</v>
      </c>
      <c r="S272" s="142">
        <v>0</v>
      </c>
      <c r="T272" s="143">
        <f>S272*H272</f>
        <v>0</v>
      </c>
      <c r="AR272" s="144" t="s">
        <v>159</v>
      </c>
      <c r="AT272" s="144" t="s">
        <v>142</v>
      </c>
      <c r="AU272" s="144" t="s">
        <v>83</v>
      </c>
      <c r="AY272" s="18" t="s">
        <v>139</v>
      </c>
      <c r="BE272" s="145">
        <f>IF(N272="základní",J272,0)</f>
        <v>0</v>
      </c>
      <c r="BF272" s="145">
        <f>IF(N272="snížená",J272,0)</f>
        <v>0</v>
      </c>
      <c r="BG272" s="145">
        <f>IF(N272="zákl. přenesená",J272,0)</f>
        <v>0</v>
      </c>
      <c r="BH272" s="145">
        <f>IF(N272="sníž. přenesená",J272,0)</f>
        <v>0</v>
      </c>
      <c r="BI272" s="145">
        <f>IF(N272="nulová",J272,0)</f>
        <v>0</v>
      </c>
      <c r="BJ272" s="18" t="s">
        <v>81</v>
      </c>
      <c r="BK272" s="145">
        <f>ROUND(I272*H272,2)</f>
        <v>0</v>
      </c>
      <c r="BL272" s="18" t="s">
        <v>159</v>
      </c>
      <c r="BM272" s="144" t="s">
        <v>1186</v>
      </c>
    </row>
    <row r="273" spans="2:65" s="1" customFormat="1">
      <c r="B273" s="33"/>
      <c r="D273" s="146" t="s">
        <v>148</v>
      </c>
      <c r="F273" s="147" t="s">
        <v>822</v>
      </c>
      <c r="I273" s="148"/>
      <c r="L273" s="33"/>
      <c r="M273" s="149"/>
      <c r="T273" s="54"/>
      <c r="AT273" s="18" t="s">
        <v>148</v>
      </c>
      <c r="AU273" s="18" t="s">
        <v>83</v>
      </c>
    </row>
    <row r="274" spans="2:65" s="12" customFormat="1">
      <c r="B274" s="160"/>
      <c r="D274" s="161" t="s">
        <v>154</v>
      </c>
      <c r="E274" s="162" t="s">
        <v>3</v>
      </c>
      <c r="F274" s="163" t="s">
        <v>692</v>
      </c>
      <c r="H274" s="162" t="s">
        <v>3</v>
      </c>
      <c r="I274" s="164"/>
      <c r="L274" s="160"/>
      <c r="M274" s="165"/>
      <c r="T274" s="166"/>
      <c r="AT274" s="162" t="s">
        <v>154</v>
      </c>
      <c r="AU274" s="162" t="s">
        <v>83</v>
      </c>
      <c r="AV274" s="12" t="s">
        <v>81</v>
      </c>
      <c r="AW274" s="12" t="s">
        <v>35</v>
      </c>
      <c r="AX274" s="12" t="s">
        <v>74</v>
      </c>
      <c r="AY274" s="162" t="s">
        <v>139</v>
      </c>
    </row>
    <row r="275" spans="2:65" s="12" customFormat="1">
      <c r="B275" s="160"/>
      <c r="D275" s="161" t="s">
        <v>154</v>
      </c>
      <c r="E275" s="162" t="s">
        <v>3</v>
      </c>
      <c r="F275" s="163" t="s">
        <v>681</v>
      </c>
      <c r="H275" s="162" t="s">
        <v>3</v>
      </c>
      <c r="I275" s="164"/>
      <c r="L275" s="160"/>
      <c r="M275" s="165"/>
      <c r="T275" s="166"/>
      <c r="AT275" s="162" t="s">
        <v>154</v>
      </c>
      <c r="AU275" s="162" t="s">
        <v>83</v>
      </c>
      <c r="AV275" s="12" t="s">
        <v>81</v>
      </c>
      <c r="AW275" s="12" t="s">
        <v>35</v>
      </c>
      <c r="AX275" s="12" t="s">
        <v>74</v>
      </c>
      <c r="AY275" s="162" t="s">
        <v>139</v>
      </c>
    </row>
    <row r="276" spans="2:65" s="13" customFormat="1">
      <c r="B276" s="167"/>
      <c r="D276" s="161" t="s">
        <v>154</v>
      </c>
      <c r="E276" s="168" t="s">
        <v>3</v>
      </c>
      <c r="F276" s="169" t="s">
        <v>1187</v>
      </c>
      <c r="H276" s="170">
        <v>14.28</v>
      </c>
      <c r="I276" s="171"/>
      <c r="L276" s="167"/>
      <c r="M276" s="172"/>
      <c r="T276" s="173"/>
      <c r="AT276" s="168" t="s">
        <v>154</v>
      </c>
      <c r="AU276" s="168" t="s">
        <v>83</v>
      </c>
      <c r="AV276" s="13" t="s">
        <v>83</v>
      </c>
      <c r="AW276" s="13" t="s">
        <v>35</v>
      </c>
      <c r="AX276" s="13" t="s">
        <v>74</v>
      </c>
      <c r="AY276" s="168" t="s">
        <v>139</v>
      </c>
    </row>
    <row r="277" spans="2:65" s="13" customFormat="1">
      <c r="B277" s="167"/>
      <c r="D277" s="161" t="s">
        <v>154</v>
      </c>
      <c r="E277" s="168" t="s">
        <v>3</v>
      </c>
      <c r="F277" s="169" t="s">
        <v>824</v>
      </c>
      <c r="H277" s="170">
        <v>0.4</v>
      </c>
      <c r="I277" s="171"/>
      <c r="L277" s="167"/>
      <c r="M277" s="172"/>
      <c r="T277" s="173"/>
      <c r="AT277" s="168" t="s">
        <v>154</v>
      </c>
      <c r="AU277" s="168" t="s">
        <v>83</v>
      </c>
      <c r="AV277" s="13" t="s">
        <v>83</v>
      </c>
      <c r="AW277" s="13" t="s">
        <v>35</v>
      </c>
      <c r="AX277" s="13" t="s">
        <v>74</v>
      </c>
      <c r="AY277" s="168" t="s">
        <v>139</v>
      </c>
    </row>
    <row r="278" spans="2:65" s="14" customFormat="1">
      <c r="B278" s="184"/>
      <c r="D278" s="161" t="s">
        <v>154</v>
      </c>
      <c r="E278" s="185" t="s">
        <v>3</v>
      </c>
      <c r="F278" s="186" t="s">
        <v>623</v>
      </c>
      <c r="H278" s="187">
        <v>14.68</v>
      </c>
      <c r="I278" s="188"/>
      <c r="L278" s="184"/>
      <c r="M278" s="189"/>
      <c r="T278" s="190"/>
      <c r="AT278" s="185" t="s">
        <v>154</v>
      </c>
      <c r="AU278" s="185" t="s">
        <v>83</v>
      </c>
      <c r="AV278" s="14" t="s">
        <v>159</v>
      </c>
      <c r="AW278" s="14" t="s">
        <v>35</v>
      </c>
      <c r="AX278" s="14" t="s">
        <v>81</v>
      </c>
      <c r="AY278" s="185" t="s">
        <v>139</v>
      </c>
    </row>
    <row r="279" spans="2:65" s="1" customFormat="1" ht="16.5" customHeight="1">
      <c r="B279" s="132"/>
      <c r="C279" s="150" t="s">
        <v>311</v>
      </c>
      <c r="D279" s="150" t="s">
        <v>150</v>
      </c>
      <c r="E279" s="151" t="s">
        <v>825</v>
      </c>
      <c r="F279" s="152" t="s">
        <v>826</v>
      </c>
      <c r="G279" s="153" t="s">
        <v>786</v>
      </c>
      <c r="H279" s="154">
        <v>29.36</v>
      </c>
      <c r="I279" s="155"/>
      <c r="J279" s="156">
        <f>ROUND(I279*H279,2)</f>
        <v>0</v>
      </c>
      <c r="K279" s="152" t="s">
        <v>146</v>
      </c>
      <c r="L279" s="157"/>
      <c r="M279" s="158" t="s">
        <v>3</v>
      </c>
      <c r="N279" s="159" t="s">
        <v>45</v>
      </c>
      <c r="P279" s="142">
        <f>O279*H279</f>
        <v>0</v>
      </c>
      <c r="Q279" s="142">
        <v>0</v>
      </c>
      <c r="R279" s="142">
        <f>Q279*H279</f>
        <v>0</v>
      </c>
      <c r="S279" s="142">
        <v>0</v>
      </c>
      <c r="T279" s="143">
        <f>S279*H279</f>
        <v>0</v>
      </c>
      <c r="AR279" s="144" t="s">
        <v>140</v>
      </c>
      <c r="AT279" s="144" t="s">
        <v>150</v>
      </c>
      <c r="AU279" s="144" t="s">
        <v>83</v>
      </c>
      <c r="AY279" s="18" t="s">
        <v>139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8" t="s">
        <v>81</v>
      </c>
      <c r="BK279" s="145">
        <f>ROUND(I279*H279,2)</f>
        <v>0</v>
      </c>
      <c r="BL279" s="18" t="s">
        <v>159</v>
      </c>
      <c r="BM279" s="144" t="s">
        <v>1188</v>
      </c>
    </row>
    <row r="280" spans="2:65" s="13" customFormat="1">
      <c r="B280" s="167"/>
      <c r="D280" s="161" t="s">
        <v>154</v>
      </c>
      <c r="F280" s="169" t="s">
        <v>1189</v>
      </c>
      <c r="H280" s="170">
        <v>29.36</v>
      </c>
      <c r="I280" s="171"/>
      <c r="L280" s="167"/>
      <c r="M280" s="172"/>
      <c r="T280" s="173"/>
      <c r="AT280" s="168" t="s">
        <v>154</v>
      </c>
      <c r="AU280" s="168" t="s">
        <v>83</v>
      </c>
      <c r="AV280" s="13" t="s">
        <v>83</v>
      </c>
      <c r="AW280" s="13" t="s">
        <v>4</v>
      </c>
      <c r="AX280" s="13" t="s">
        <v>81</v>
      </c>
      <c r="AY280" s="168" t="s">
        <v>139</v>
      </c>
    </row>
    <row r="281" spans="2:65" s="1" customFormat="1" ht="24.15" customHeight="1">
      <c r="B281" s="132"/>
      <c r="C281" s="133" t="s">
        <v>324</v>
      </c>
      <c r="D281" s="133" t="s">
        <v>142</v>
      </c>
      <c r="E281" s="134" t="s">
        <v>829</v>
      </c>
      <c r="F281" s="135" t="s">
        <v>830</v>
      </c>
      <c r="G281" s="136" t="s">
        <v>604</v>
      </c>
      <c r="H281" s="137">
        <v>11.8</v>
      </c>
      <c r="I281" s="138"/>
      <c r="J281" s="139">
        <f>ROUND(I281*H281,2)</f>
        <v>0</v>
      </c>
      <c r="K281" s="135" t="s">
        <v>146</v>
      </c>
      <c r="L281" s="33"/>
      <c r="M281" s="140" t="s">
        <v>3</v>
      </c>
      <c r="N281" s="141" t="s">
        <v>45</v>
      </c>
      <c r="P281" s="142">
        <f>O281*H281</f>
        <v>0</v>
      </c>
      <c r="Q281" s="142">
        <v>0</v>
      </c>
      <c r="R281" s="142">
        <f>Q281*H281</f>
        <v>0</v>
      </c>
      <c r="S281" s="142">
        <v>0</v>
      </c>
      <c r="T281" s="143">
        <f>S281*H281</f>
        <v>0</v>
      </c>
      <c r="AR281" s="144" t="s">
        <v>159</v>
      </c>
      <c r="AT281" s="144" t="s">
        <v>142</v>
      </c>
      <c r="AU281" s="144" t="s">
        <v>83</v>
      </c>
      <c r="AY281" s="18" t="s">
        <v>139</v>
      </c>
      <c r="BE281" s="145">
        <f>IF(N281="základní",J281,0)</f>
        <v>0</v>
      </c>
      <c r="BF281" s="145">
        <f>IF(N281="snížená",J281,0)</f>
        <v>0</v>
      </c>
      <c r="BG281" s="145">
        <f>IF(N281="zákl. přenesená",J281,0)</f>
        <v>0</v>
      </c>
      <c r="BH281" s="145">
        <f>IF(N281="sníž. přenesená",J281,0)</f>
        <v>0</v>
      </c>
      <c r="BI281" s="145">
        <f>IF(N281="nulová",J281,0)</f>
        <v>0</v>
      </c>
      <c r="BJ281" s="18" t="s">
        <v>81</v>
      </c>
      <c r="BK281" s="145">
        <f>ROUND(I281*H281,2)</f>
        <v>0</v>
      </c>
      <c r="BL281" s="18" t="s">
        <v>159</v>
      </c>
      <c r="BM281" s="144" t="s">
        <v>1190</v>
      </c>
    </row>
    <row r="282" spans="2:65" s="1" customFormat="1">
      <c r="B282" s="33"/>
      <c r="D282" s="146" t="s">
        <v>148</v>
      </c>
      <c r="F282" s="147" t="s">
        <v>832</v>
      </c>
      <c r="I282" s="148"/>
      <c r="L282" s="33"/>
      <c r="M282" s="149"/>
      <c r="T282" s="54"/>
      <c r="AT282" s="18" t="s">
        <v>148</v>
      </c>
      <c r="AU282" s="18" t="s">
        <v>83</v>
      </c>
    </row>
    <row r="283" spans="2:65" s="12" customFormat="1">
      <c r="B283" s="160"/>
      <c r="D283" s="161" t="s">
        <v>154</v>
      </c>
      <c r="E283" s="162" t="s">
        <v>3</v>
      </c>
      <c r="F283" s="163" t="s">
        <v>648</v>
      </c>
      <c r="H283" s="162" t="s">
        <v>3</v>
      </c>
      <c r="I283" s="164"/>
      <c r="L283" s="160"/>
      <c r="M283" s="165"/>
      <c r="T283" s="166"/>
      <c r="AT283" s="162" t="s">
        <v>154</v>
      </c>
      <c r="AU283" s="162" t="s">
        <v>83</v>
      </c>
      <c r="AV283" s="12" t="s">
        <v>81</v>
      </c>
      <c r="AW283" s="12" t="s">
        <v>35</v>
      </c>
      <c r="AX283" s="12" t="s">
        <v>74</v>
      </c>
      <c r="AY283" s="162" t="s">
        <v>139</v>
      </c>
    </row>
    <row r="284" spans="2:65" s="13" customFormat="1">
      <c r="B284" s="167"/>
      <c r="D284" s="161" t="s">
        <v>154</v>
      </c>
      <c r="E284" s="168" t="s">
        <v>3</v>
      </c>
      <c r="F284" s="169" t="s">
        <v>1118</v>
      </c>
      <c r="H284" s="170">
        <v>10.8</v>
      </c>
      <c r="I284" s="171"/>
      <c r="L284" s="167"/>
      <c r="M284" s="172"/>
      <c r="T284" s="173"/>
      <c r="AT284" s="168" t="s">
        <v>154</v>
      </c>
      <c r="AU284" s="168" t="s">
        <v>83</v>
      </c>
      <c r="AV284" s="13" t="s">
        <v>83</v>
      </c>
      <c r="AW284" s="13" t="s">
        <v>35</v>
      </c>
      <c r="AX284" s="13" t="s">
        <v>74</v>
      </c>
      <c r="AY284" s="168" t="s">
        <v>139</v>
      </c>
    </row>
    <row r="285" spans="2:65" s="13" customFormat="1">
      <c r="B285" s="167"/>
      <c r="D285" s="161" t="s">
        <v>154</v>
      </c>
      <c r="E285" s="168" t="s">
        <v>3</v>
      </c>
      <c r="F285" s="169" t="s">
        <v>650</v>
      </c>
      <c r="H285" s="170">
        <v>1</v>
      </c>
      <c r="I285" s="171"/>
      <c r="L285" s="167"/>
      <c r="M285" s="172"/>
      <c r="T285" s="173"/>
      <c r="AT285" s="168" t="s">
        <v>154</v>
      </c>
      <c r="AU285" s="168" t="s">
        <v>83</v>
      </c>
      <c r="AV285" s="13" t="s">
        <v>83</v>
      </c>
      <c r="AW285" s="13" t="s">
        <v>35</v>
      </c>
      <c r="AX285" s="13" t="s">
        <v>74</v>
      </c>
      <c r="AY285" s="168" t="s">
        <v>139</v>
      </c>
    </row>
    <row r="286" spans="2:65" s="14" customFormat="1">
      <c r="B286" s="184"/>
      <c r="D286" s="161" t="s">
        <v>154</v>
      </c>
      <c r="E286" s="185" t="s">
        <v>3</v>
      </c>
      <c r="F286" s="186" t="s">
        <v>623</v>
      </c>
      <c r="H286" s="187">
        <v>11.8</v>
      </c>
      <c r="I286" s="188"/>
      <c r="L286" s="184"/>
      <c r="M286" s="189"/>
      <c r="T286" s="190"/>
      <c r="AT286" s="185" t="s">
        <v>154</v>
      </c>
      <c r="AU286" s="185" t="s">
        <v>83</v>
      </c>
      <c r="AV286" s="14" t="s">
        <v>159</v>
      </c>
      <c r="AW286" s="14" t="s">
        <v>35</v>
      </c>
      <c r="AX286" s="14" t="s">
        <v>81</v>
      </c>
      <c r="AY286" s="185" t="s">
        <v>139</v>
      </c>
    </row>
    <row r="287" spans="2:65" s="1" customFormat="1" ht="37.799999999999997" customHeight="1">
      <c r="B287" s="132"/>
      <c r="C287" s="133" t="s">
        <v>332</v>
      </c>
      <c r="D287" s="133" t="s">
        <v>142</v>
      </c>
      <c r="E287" s="134" t="s">
        <v>833</v>
      </c>
      <c r="F287" s="135" t="s">
        <v>834</v>
      </c>
      <c r="G287" s="136" t="s">
        <v>604</v>
      </c>
      <c r="H287" s="137">
        <v>25</v>
      </c>
      <c r="I287" s="138"/>
      <c r="J287" s="139">
        <f>ROUND(I287*H287,2)</f>
        <v>0</v>
      </c>
      <c r="K287" s="135" t="s">
        <v>146</v>
      </c>
      <c r="L287" s="33"/>
      <c r="M287" s="140" t="s">
        <v>3</v>
      </c>
      <c r="N287" s="141" t="s">
        <v>45</v>
      </c>
      <c r="P287" s="142">
        <f>O287*H287</f>
        <v>0</v>
      </c>
      <c r="Q287" s="142">
        <v>0</v>
      </c>
      <c r="R287" s="142">
        <f>Q287*H287</f>
        <v>0</v>
      </c>
      <c r="S287" s="142">
        <v>0</v>
      </c>
      <c r="T287" s="143">
        <f>S287*H287</f>
        <v>0</v>
      </c>
      <c r="AR287" s="144" t="s">
        <v>159</v>
      </c>
      <c r="AT287" s="144" t="s">
        <v>142</v>
      </c>
      <c r="AU287" s="144" t="s">
        <v>83</v>
      </c>
      <c r="AY287" s="18" t="s">
        <v>139</v>
      </c>
      <c r="BE287" s="145">
        <f>IF(N287="základní",J287,0)</f>
        <v>0</v>
      </c>
      <c r="BF287" s="145">
        <f>IF(N287="snížená",J287,0)</f>
        <v>0</v>
      </c>
      <c r="BG287" s="145">
        <f>IF(N287="zákl. přenesená",J287,0)</f>
        <v>0</v>
      </c>
      <c r="BH287" s="145">
        <f>IF(N287="sníž. přenesená",J287,0)</f>
        <v>0</v>
      </c>
      <c r="BI287" s="145">
        <f>IF(N287="nulová",J287,0)</f>
        <v>0</v>
      </c>
      <c r="BJ287" s="18" t="s">
        <v>81</v>
      </c>
      <c r="BK287" s="145">
        <f>ROUND(I287*H287,2)</f>
        <v>0</v>
      </c>
      <c r="BL287" s="18" t="s">
        <v>159</v>
      </c>
      <c r="BM287" s="144" t="s">
        <v>1191</v>
      </c>
    </row>
    <row r="288" spans="2:65" s="1" customFormat="1">
      <c r="B288" s="33"/>
      <c r="D288" s="146" t="s">
        <v>148</v>
      </c>
      <c r="F288" s="147" t="s">
        <v>836</v>
      </c>
      <c r="I288" s="148"/>
      <c r="L288" s="33"/>
      <c r="M288" s="149"/>
      <c r="T288" s="54"/>
      <c r="AT288" s="18" t="s">
        <v>148</v>
      </c>
      <c r="AU288" s="18" t="s">
        <v>83</v>
      </c>
    </row>
    <row r="289" spans="2:65" s="12" customFormat="1">
      <c r="B289" s="160"/>
      <c r="D289" s="161" t="s">
        <v>154</v>
      </c>
      <c r="E289" s="162" t="s">
        <v>3</v>
      </c>
      <c r="F289" s="163" t="s">
        <v>681</v>
      </c>
      <c r="H289" s="162" t="s">
        <v>3</v>
      </c>
      <c r="I289" s="164"/>
      <c r="L289" s="160"/>
      <c r="M289" s="165"/>
      <c r="T289" s="166"/>
      <c r="AT289" s="162" t="s">
        <v>154</v>
      </c>
      <c r="AU289" s="162" t="s">
        <v>83</v>
      </c>
      <c r="AV289" s="12" t="s">
        <v>81</v>
      </c>
      <c r="AW289" s="12" t="s">
        <v>35</v>
      </c>
      <c r="AX289" s="12" t="s">
        <v>74</v>
      </c>
      <c r="AY289" s="162" t="s">
        <v>139</v>
      </c>
    </row>
    <row r="290" spans="2:65" s="12" customFormat="1">
      <c r="B290" s="160"/>
      <c r="D290" s="161" t="s">
        <v>154</v>
      </c>
      <c r="E290" s="162" t="s">
        <v>3</v>
      </c>
      <c r="F290" s="163" t="s">
        <v>837</v>
      </c>
      <c r="H290" s="162" t="s">
        <v>3</v>
      </c>
      <c r="I290" s="164"/>
      <c r="L290" s="160"/>
      <c r="M290" s="165"/>
      <c r="T290" s="166"/>
      <c r="AT290" s="162" t="s">
        <v>154</v>
      </c>
      <c r="AU290" s="162" t="s">
        <v>83</v>
      </c>
      <c r="AV290" s="12" t="s">
        <v>81</v>
      </c>
      <c r="AW290" s="12" t="s">
        <v>35</v>
      </c>
      <c r="AX290" s="12" t="s">
        <v>74</v>
      </c>
      <c r="AY290" s="162" t="s">
        <v>139</v>
      </c>
    </row>
    <row r="291" spans="2:65" s="13" customFormat="1">
      <c r="B291" s="167"/>
      <c r="D291" s="161" t="s">
        <v>154</v>
      </c>
      <c r="E291" s="168" t="s">
        <v>3</v>
      </c>
      <c r="F291" s="169" t="s">
        <v>444</v>
      </c>
      <c r="H291" s="170">
        <v>25</v>
      </c>
      <c r="I291" s="171"/>
      <c r="L291" s="167"/>
      <c r="M291" s="172"/>
      <c r="T291" s="173"/>
      <c r="AT291" s="168" t="s">
        <v>154</v>
      </c>
      <c r="AU291" s="168" t="s">
        <v>83</v>
      </c>
      <c r="AV291" s="13" t="s">
        <v>83</v>
      </c>
      <c r="AW291" s="13" t="s">
        <v>35</v>
      </c>
      <c r="AX291" s="13" t="s">
        <v>81</v>
      </c>
      <c r="AY291" s="168" t="s">
        <v>139</v>
      </c>
    </row>
    <row r="292" spans="2:65" s="1" customFormat="1" ht="37.799999999999997" customHeight="1">
      <c r="B292" s="132"/>
      <c r="C292" s="133" t="s">
        <v>337</v>
      </c>
      <c r="D292" s="133" t="s">
        <v>142</v>
      </c>
      <c r="E292" s="134" t="s">
        <v>839</v>
      </c>
      <c r="F292" s="135" t="s">
        <v>840</v>
      </c>
      <c r="G292" s="136" t="s">
        <v>604</v>
      </c>
      <c r="H292" s="137">
        <v>25</v>
      </c>
      <c r="I292" s="138"/>
      <c r="J292" s="139">
        <f>ROUND(I292*H292,2)</f>
        <v>0</v>
      </c>
      <c r="K292" s="135" t="s">
        <v>146</v>
      </c>
      <c r="L292" s="33"/>
      <c r="M292" s="140" t="s">
        <v>3</v>
      </c>
      <c r="N292" s="141" t="s">
        <v>45</v>
      </c>
      <c r="P292" s="142">
        <f>O292*H292</f>
        <v>0</v>
      </c>
      <c r="Q292" s="142">
        <v>0</v>
      </c>
      <c r="R292" s="142">
        <f>Q292*H292</f>
        <v>0</v>
      </c>
      <c r="S292" s="142">
        <v>0</v>
      </c>
      <c r="T292" s="143">
        <f>S292*H292</f>
        <v>0</v>
      </c>
      <c r="AR292" s="144" t="s">
        <v>159</v>
      </c>
      <c r="AT292" s="144" t="s">
        <v>142</v>
      </c>
      <c r="AU292" s="144" t="s">
        <v>83</v>
      </c>
      <c r="AY292" s="18" t="s">
        <v>139</v>
      </c>
      <c r="BE292" s="145">
        <f>IF(N292="základní",J292,0)</f>
        <v>0</v>
      </c>
      <c r="BF292" s="145">
        <f>IF(N292="snížená",J292,0)</f>
        <v>0</v>
      </c>
      <c r="BG292" s="145">
        <f>IF(N292="zákl. přenesená",J292,0)</f>
        <v>0</v>
      </c>
      <c r="BH292" s="145">
        <f>IF(N292="sníž. přenesená",J292,0)</f>
        <v>0</v>
      </c>
      <c r="BI292" s="145">
        <f>IF(N292="nulová",J292,0)</f>
        <v>0</v>
      </c>
      <c r="BJ292" s="18" t="s">
        <v>81</v>
      </c>
      <c r="BK292" s="145">
        <f>ROUND(I292*H292,2)</f>
        <v>0</v>
      </c>
      <c r="BL292" s="18" t="s">
        <v>159</v>
      </c>
      <c r="BM292" s="144" t="s">
        <v>1192</v>
      </c>
    </row>
    <row r="293" spans="2:65" s="1" customFormat="1">
      <c r="B293" s="33"/>
      <c r="D293" s="146" t="s">
        <v>148</v>
      </c>
      <c r="F293" s="147" t="s">
        <v>842</v>
      </c>
      <c r="I293" s="148"/>
      <c r="L293" s="33"/>
      <c r="M293" s="149"/>
      <c r="T293" s="54"/>
      <c r="AT293" s="18" t="s">
        <v>148</v>
      </c>
      <c r="AU293" s="18" t="s">
        <v>83</v>
      </c>
    </row>
    <row r="294" spans="2:65" s="1" customFormat="1" ht="16.5" customHeight="1">
      <c r="B294" s="132"/>
      <c r="C294" s="150" t="s">
        <v>341</v>
      </c>
      <c r="D294" s="150" t="s">
        <v>150</v>
      </c>
      <c r="E294" s="151" t="s">
        <v>843</v>
      </c>
      <c r="F294" s="152" t="s">
        <v>844</v>
      </c>
      <c r="G294" s="153" t="s">
        <v>845</v>
      </c>
      <c r="H294" s="154">
        <v>0.625</v>
      </c>
      <c r="I294" s="155"/>
      <c r="J294" s="156">
        <f>ROUND(I294*H294,2)</f>
        <v>0</v>
      </c>
      <c r="K294" s="152" t="s">
        <v>146</v>
      </c>
      <c r="L294" s="157"/>
      <c r="M294" s="158" t="s">
        <v>3</v>
      </c>
      <c r="N294" s="159" t="s">
        <v>45</v>
      </c>
      <c r="P294" s="142">
        <f>O294*H294</f>
        <v>0</v>
      </c>
      <c r="Q294" s="142">
        <v>1E-3</v>
      </c>
      <c r="R294" s="142">
        <f>Q294*H294</f>
        <v>6.2500000000000001E-4</v>
      </c>
      <c r="S294" s="142">
        <v>0</v>
      </c>
      <c r="T294" s="143">
        <f>S294*H294</f>
        <v>0</v>
      </c>
      <c r="AR294" s="144" t="s">
        <v>140</v>
      </c>
      <c r="AT294" s="144" t="s">
        <v>150</v>
      </c>
      <c r="AU294" s="144" t="s">
        <v>83</v>
      </c>
      <c r="AY294" s="18" t="s">
        <v>139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8" t="s">
        <v>81</v>
      </c>
      <c r="BK294" s="145">
        <f>ROUND(I294*H294,2)</f>
        <v>0</v>
      </c>
      <c r="BL294" s="18" t="s">
        <v>159</v>
      </c>
      <c r="BM294" s="144" t="s">
        <v>1193</v>
      </c>
    </row>
    <row r="295" spans="2:65" s="13" customFormat="1">
      <c r="B295" s="167"/>
      <c r="D295" s="161" t="s">
        <v>154</v>
      </c>
      <c r="F295" s="169" t="s">
        <v>1194</v>
      </c>
      <c r="H295" s="170">
        <v>0.625</v>
      </c>
      <c r="I295" s="171"/>
      <c r="L295" s="167"/>
      <c r="M295" s="172"/>
      <c r="T295" s="173"/>
      <c r="AT295" s="168" t="s">
        <v>154</v>
      </c>
      <c r="AU295" s="168" t="s">
        <v>83</v>
      </c>
      <c r="AV295" s="13" t="s">
        <v>83</v>
      </c>
      <c r="AW295" s="13" t="s">
        <v>4</v>
      </c>
      <c r="AX295" s="13" t="s">
        <v>81</v>
      </c>
      <c r="AY295" s="168" t="s">
        <v>139</v>
      </c>
    </row>
    <row r="296" spans="2:65" s="1" customFormat="1" ht="21.75" customHeight="1">
      <c r="B296" s="132"/>
      <c r="C296" s="133" t="s">
        <v>345</v>
      </c>
      <c r="D296" s="133" t="s">
        <v>142</v>
      </c>
      <c r="E296" s="134" t="s">
        <v>848</v>
      </c>
      <c r="F296" s="135" t="s">
        <v>849</v>
      </c>
      <c r="G296" s="136" t="s">
        <v>689</v>
      </c>
      <c r="H296" s="137">
        <v>0.75</v>
      </c>
      <c r="I296" s="138"/>
      <c r="J296" s="139">
        <f>ROUND(I296*H296,2)</f>
        <v>0</v>
      </c>
      <c r="K296" s="135" t="s">
        <v>146</v>
      </c>
      <c r="L296" s="33"/>
      <c r="M296" s="140" t="s">
        <v>3</v>
      </c>
      <c r="N296" s="141" t="s">
        <v>45</v>
      </c>
      <c r="P296" s="142">
        <f>O296*H296</f>
        <v>0</v>
      </c>
      <c r="Q296" s="142">
        <v>0</v>
      </c>
      <c r="R296" s="142">
        <f>Q296*H296</f>
        <v>0</v>
      </c>
      <c r="S296" s="142">
        <v>0</v>
      </c>
      <c r="T296" s="143">
        <f>S296*H296</f>
        <v>0</v>
      </c>
      <c r="AR296" s="144" t="s">
        <v>159</v>
      </c>
      <c r="AT296" s="144" t="s">
        <v>142</v>
      </c>
      <c r="AU296" s="144" t="s">
        <v>83</v>
      </c>
      <c r="AY296" s="18" t="s">
        <v>139</v>
      </c>
      <c r="BE296" s="145">
        <f>IF(N296="základní",J296,0)</f>
        <v>0</v>
      </c>
      <c r="BF296" s="145">
        <f>IF(N296="snížená",J296,0)</f>
        <v>0</v>
      </c>
      <c r="BG296" s="145">
        <f>IF(N296="zákl. přenesená",J296,0)</f>
        <v>0</v>
      </c>
      <c r="BH296" s="145">
        <f>IF(N296="sníž. přenesená",J296,0)</f>
        <v>0</v>
      </c>
      <c r="BI296" s="145">
        <f>IF(N296="nulová",J296,0)</f>
        <v>0</v>
      </c>
      <c r="BJ296" s="18" t="s">
        <v>81</v>
      </c>
      <c r="BK296" s="145">
        <f>ROUND(I296*H296,2)</f>
        <v>0</v>
      </c>
      <c r="BL296" s="18" t="s">
        <v>159</v>
      </c>
      <c r="BM296" s="144" t="s">
        <v>1195</v>
      </c>
    </row>
    <row r="297" spans="2:65" s="1" customFormat="1">
      <c r="B297" s="33"/>
      <c r="D297" s="146" t="s">
        <v>148</v>
      </c>
      <c r="F297" s="147" t="s">
        <v>851</v>
      </c>
      <c r="I297" s="148"/>
      <c r="L297" s="33"/>
      <c r="M297" s="149"/>
      <c r="T297" s="54"/>
      <c r="AT297" s="18" t="s">
        <v>148</v>
      </c>
      <c r="AU297" s="18" t="s">
        <v>83</v>
      </c>
    </row>
    <row r="298" spans="2:65" s="12" customFormat="1">
      <c r="B298" s="160"/>
      <c r="D298" s="161" t="s">
        <v>154</v>
      </c>
      <c r="E298" s="162" t="s">
        <v>3</v>
      </c>
      <c r="F298" s="163" t="s">
        <v>852</v>
      </c>
      <c r="H298" s="162" t="s">
        <v>3</v>
      </c>
      <c r="I298" s="164"/>
      <c r="L298" s="160"/>
      <c r="M298" s="165"/>
      <c r="T298" s="166"/>
      <c r="AT298" s="162" t="s">
        <v>154</v>
      </c>
      <c r="AU298" s="162" t="s">
        <v>83</v>
      </c>
      <c r="AV298" s="12" t="s">
        <v>81</v>
      </c>
      <c r="AW298" s="12" t="s">
        <v>35</v>
      </c>
      <c r="AX298" s="12" t="s">
        <v>74</v>
      </c>
      <c r="AY298" s="162" t="s">
        <v>139</v>
      </c>
    </row>
    <row r="299" spans="2:65" s="13" customFormat="1">
      <c r="B299" s="167"/>
      <c r="D299" s="161" t="s">
        <v>154</v>
      </c>
      <c r="E299" s="168" t="s">
        <v>3</v>
      </c>
      <c r="F299" s="169" t="s">
        <v>1196</v>
      </c>
      <c r="H299" s="170">
        <v>0.75</v>
      </c>
      <c r="I299" s="171"/>
      <c r="L299" s="167"/>
      <c r="M299" s="172"/>
      <c r="T299" s="173"/>
      <c r="AT299" s="168" t="s">
        <v>154</v>
      </c>
      <c r="AU299" s="168" t="s">
        <v>83</v>
      </c>
      <c r="AV299" s="13" t="s">
        <v>83</v>
      </c>
      <c r="AW299" s="13" t="s">
        <v>35</v>
      </c>
      <c r="AX299" s="13" t="s">
        <v>81</v>
      </c>
      <c r="AY299" s="168" t="s">
        <v>139</v>
      </c>
    </row>
    <row r="300" spans="2:65" s="1" customFormat="1" ht="21.75" customHeight="1">
      <c r="B300" s="132"/>
      <c r="C300" s="133" t="s">
        <v>473</v>
      </c>
      <c r="D300" s="133" t="s">
        <v>142</v>
      </c>
      <c r="E300" s="134" t="s">
        <v>854</v>
      </c>
      <c r="F300" s="135" t="s">
        <v>855</v>
      </c>
      <c r="G300" s="136" t="s">
        <v>689</v>
      </c>
      <c r="H300" s="137">
        <v>0.75</v>
      </c>
      <c r="I300" s="138"/>
      <c r="J300" s="139">
        <f>ROUND(I300*H300,2)</f>
        <v>0</v>
      </c>
      <c r="K300" s="135" t="s">
        <v>146</v>
      </c>
      <c r="L300" s="33"/>
      <c r="M300" s="140" t="s">
        <v>3</v>
      </c>
      <c r="N300" s="141" t="s">
        <v>45</v>
      </c>
      <c r="P300" s="142">
        <f>O300*H300</f>
        <v>0</v>
      </c>
      <c r="Q300" s="142">
        <v>0</v>
      </c>
      <c r="R300" s="142">
        <f>Q300*H300</f>
        <v>0</v>
      </c>
      <c r="S300" s="142">
        <v>0</v>
      </c>
      <c r="T300" s="143">
        <f>S300*H300</f>
        <v>0</v>
      </c>
      <c r="AR300" s="144" t="s">
        <v>159</v>
      </c>
      <c r="AT300" s="144" t="s">
        <v>142</v>
      </c>
      <c r="AU300" s="144" t="s">
        <v>83</v>
      </c>
      <c r="AY300" s="18" t="s">
        <v>139</v>
      </c>
      <c r="BE300" s="145">
        <f>IF(N300="základní",J300,0)</f>
        <v>0</v>
      </c>
      <c r="BF300" s="145">
        <f>IF(N300="snížená",J300,0)</f>
        <v>0</v>
      </c>
      <c r="BG300" s="145">
        <f>IF(N300="zákl. přenesená",J300,0)</f>
        <v>0</v>
      </c>
      <c r="BH300" s="145">
        <f>IF(N300="sníž. přenesená",J300,0)</f>
        <v>0</v>
      </c>
      <c r="BI300" s="145">
        <f>IF(N300="nulová",J300,0)</f>
        <v>0</v>
      </c>
      <c r="BJ300" s="18" t="s">
        <v>81</v>
      </c>
      <c r="BK300" s="145">
        <f>ROUND(I300*H300,2)</f>
        <v>0</v>
      </c>
      <c r="BL300" s="18" t="s">
        <v>159</v>
      </c>
      <c r="BM300" s="144" t="s">
        <v>1197</v>
      </c>
    </row>
    <row r="301" spans="2:65" s="1" customFormat="1">
      <c r="B301" s="33"/>
      <c r="D301" s="146" t="s">
        <v>148</v>
      </c>
      <c r="F301" s="147" t="s">
        <v>857</v>
      </c>
      <c r="I301" s="148"/>
      <c r="L301" s="33"/>
      <c r="M301" s="149"/>
      <c r="T301" s="54"/>
      <c r="AT301" s="18" t="s">
        <v>148</v>
      </c>
      <c r="AU301" s="18" t="s">
        <v>83</v>
      </c>
    </row>
    <row r="302" spans="2:65" s="1" customFormat="1" ht="24.15" customHeight="1">
      <c r="B302" s="132"/>
      <c r="C302" s="133" t="s">
        <v>416</v>
      </c>
      <c r="D302" s="133" t="s">
        <v>142</v>
      </c>
      <c r="E302" s="134" t="s">
        <v>858</v>
      </c>
      <c r="F302" s="135" t="s">
        <v>859</v>
      </c>
      <c r="G302" s="136" t="s">
        <v>689</v>
      </c>
      <c r="H302" s="137">
        <v>0.75</v>
      </c>
      <c r="I302" s="138"/>
      <c r="J302" s="139">
        <f>ROUND(I302*H302,2)</f>
        <v>0</v>
      </c>
      <c r="K302" s="135" t="s">
        <v>146</v>
      </c>
      <c r="L302" s="33"/>
      <c r="M302" s="140" t="s">
        <v>3</v>
      </c>
      <c r="N302" s="141" t="s">
        <v>45</v>
      </c>
      <c r="P302" s="142">
        <f>O302*H302</f>
        <v>0</v>
      </c>
      <c r="Q302" s="142">
        <v>0</v>
      </c>
      <c r="R302" s="142">
        <f>Q302*H302</f>
        <v>0</v>
      </c>
      <c r="S302" s="142">
        <v>0</v>
      </c>
      <c r="T302" s="143">
        <f>S302*H302</f>
        <v>0</v>
      </c>
      <c r="AR302" s="144" t="s">
        <v>159</v>
      </c>
      <c r="AT302" s="144" t="s">
        <v>142</v>
      </c>
      <c r="AU302" s="144" t="s">
        <v>83</v>
      </c>
      <c r="AY302" s="18" t="s">
        <v>139</v>
      </c>
      <c r="BE302" s="145">
        <f>IF(N302="základní",J302,0)</f>
        <v>0</v>
      </c>
      <c r="BF302" s="145">
        <f>IF(N302="snížená",J302,0)</f>
        <v>0</v>
      </c>
      <c r="BG302" s="145">
        <f>IF(N302="zákl. přenesená",J302,0)</f>
        <v>0</v>
      </c>
      <c r="BH302" s="145">
        <f>IF(N302="sníž. přenesená",J302,0)</f>
        <v>0</v>
      </c>
      <c r="BI302" s="145">
        <f>IF(N302="nulová",J302,0)</f>
        <v>0</v>
      </c>
      <c r="BJ302" s="18" t="s">
        <v>81</v>
      </c>
      <c r="BK302" s="145">
        <f>ROUND(I302*H302,2)</f>
        <v>0</v>
      </c>
      <c r="BL302" s="18" t="s">
        <v>159</v>
      </c>
      <c r="BM302" s="144" t="s">
        <v>1198</v>
      </c>
    </row>
    <row r="303" spans="2:65" s="1" customFormat="1">
      <c r="B303" s="33"/>
      <c r="D303" s="146" t="s">
        <v>148</v>
      </c>
      <c r="F303" s="147" t="s">
        <v>861</v>
      </c>
      <c r="I303" s="148"/>
      <c r="L303" s="33"/>
      <c r="M303" s="149"/>
      <c r="T303" s="54"/>
      <c r="AT303" s="18" t="s">
        <v>148</v>
      </c>
      <c r="AU303" s="18" t="s">
        <v>83</v>
      </c>
    </row>
    <row r="304" spans="2:65" s="11" customFormat="1" ht="22.8" customHeight="1">
      <c r="B304" s="120"/>
      <c r="D304" s="121" t="s">
        <v>73</v>
      </c>
      <c r="E304" s="130" t="s">
        <v>83</v>
      </c>
      <c r="F304" s="130" t="s">
        <v>862</v>
      </c>
      <c r="I304" s="123"/>
      <c r="J304" s="131">
        <f>BK304</f>
        <v>0</v>
      </c>
      <c r="L304" s="120"/>
      <c r="M304" s="125"/>
      <c r="P304" s="126">
        <f>SUM(P305:P306)</f>
        <v>0</v>
      </c>
      <c r="R304" s="126">
        <f>SUM(R305:R306)</f>
        <v>7.2050880000000008</v>
      </c>
      <c r="T304" s="127">
        <f>SUM(T305:T306)</f>
        <v>0</v>
      </c>
      <c r="AR304" s="121" t="s">
        <v>81</v>
      </c>
      <c r="AT304" s="128" t="s">
        <v>73</v>
      </c>
      <c r="AU304" s="128" t="s">
        <v>81</v>
      </c>
      <c r="AY304" s="121" t="s">
        <v>139</v>
      </c>
      <c r="BK304" s="129">
        <f>SUM(BK305:BK306)</f>
        <v>0</v>
      </c>
    </row>
    <row r="305" spans="2:65" s="1" customFormat="1" ht="55.5" customHeight="1">
      <c r="B305" s="132"/>
      <c r="C305" s="133" t="s">
        <v>481</v>
      </c>
      <c r="D305" s="133" t="s">
        <v>142</v>
      </c>
      <c r="E305" s="134" t="s">
        <v>863</v>
      </c>
      <c r="F305" s="135" t="s">
        <v>864</v>
      </c>
      <c r="G305" s="136" t="s">
        <v>169</v>
      </c>
      <c r="H305" s="137">
        <v>35.200000000000003</v>
      </c>
      <c r="I305" s="138"/>
      <c r="J305" s="139">
        <f>ROUND(I305*H305,2)</f>
        <v>0</v>
      </c>
      <c r="K305" s="135" t="s">
        <v>146</v>
      </c>
      <c r="L305" s="33"/>
      <c r="M305" s="140" t="s">
        <v>3</v>
      </c>
      <c r="N305" s="141" t="s">
        <v>45</v>
      </c>
      <c r="P305" s="142">
        <f>O305*H305</f>
        <v>0</v>
      </c>
      <c r="Q305" s="142">
        <v>0.20469000000000001</v>
      </c>
      <c r="R305" s="142">
        <f>Q305*H305</f>
        <v>7.2050880000000008</v>
      </c>
      <c r="S305" s="142">
        <v>0</v>
      </c>
      <c r="T305" s="143">
        <f>S305*H305</f>
        <v>0</v>
      </c>
      <c r="AR305" s="144" t="s">
        <v>159</v>
      </c>
      <c r="AT305" s="144" t="s">
        <v>142</v>
      </c>
      <c r="AU305" s="144" t="s">
        <v>83</v>
      </c>
      <c r="AY305" s="18" t="s">
        <v>139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8" t="s">
        <v>81</v>
      </c>
      <c r="BK305" s="145">
        <f>ROUND(I305*H305,2)</f>
        <v>0</v>
      </c>
      <c r="BL305" s="18" t="s">
        <v>159</v>
      </c>
      <c r="BM305" s="144" t="s">
        <v>1199</v>
      </c>
    </row>
    <row r="306" spans="2:65" s="1" customFormat="1">
      <c r="B306" s="33"/>
      <c r="D306" s="146" t="s">
        <v>148</v>
      </c>
      <c r="F306" s="147" t="s">
        <v>866</v>
      </c>
      <c r="I306" s="148"/>
      <c r="L306" s="33"/>
      <c r="M306" s="149"/>
      <c r="T306" s="54"/>
      <c r="AT306" s="18" t="s">
        <v>148</v>
      </c>
      <c r="AU306" s="18" t="s">
        <v>83</v>
      </c>
    </row>
    <row r="307" spans="2:65" s="11" customFormat="1" ht="22.8" customHeight="1">
      <c r="B307" s="120"/>
      <c r="D307" s="121" t="s">
        <v>73</v>
      </c>
      <c r="E307" s="130" t="s">
        <v>97</v>
      </c>
      <c r="F307" s="130" t="s">
        <v>867</v>
      </c>
      <c r="I307" s="123"/>
      <c r="J307" s="131">
        <f>BK307</f>
        <v>0</v>
      </c>
      <c r="L307" s="120"/>
      <c r="M307" s="125"/>
      <c r="P307" s="126">
        <f>SUM(P308:P314)</f>
        <v>0</v>
      </c>
      <c r="R307" s="126">
        <f>SUM(R308:R314)</f>
        <v>0</v>
      </c>
      <c r="T307" s="127">
        <f>SUM(T308:T314)</f>
        <v>0</v>
      </c>
      <c r="AR307" s="121" t="s">
        <v>81</v>
      </c>
      <c r="AT307" s="128" t="s">
        <v>73</v>
      </c>
      <c r="AU307" s="128" t="s">
        <v>81</v>
      </c>
      <c r="AY307" s="121" t="s">
        <v>139</v>
      </c>
      <c r="BK307" s="129">
        <f>SUM(BK308:BK314)</f>
        <v>0</v>
      </c>
    </row>
    <row r="308" spans="2:65" s="1" customFormat="1" ht="16.5" customHeight="1">
      <c r="B308" s="132"/>
      <c r="C308" s="133" t="s">
        <v>421</v>
      </c>
      <c r="D308" s="133" t="s">
        <v>142</v>
      </c>
      <c r="E308" s="134" t="s">
        <v>868</v>
      </c>
      <c r="F308" s="135" t="s">
        <v>869</v>
      </c>
      <c r="G308" s="136" t="s">
        <v>169</v>
      </c>
      <c r="H308" s="137">
        <v>35.200000000000003</v>
      </c>
      <c r="I308" s="138"/>
      <c r="J308" s="139">
        <f>ROUND(I308*H308,2)</f>
        <v>0</v>
      </c>
      <c r="K308" s="135" t="s">
        <v>146</v>
      </c>
      <c r="L308" s="33"/>
      <c r="M308" s="140" t="s">
        <v>3</v>
      </c>
      <c r="N308" s="141" t="s">
        <v>45</v>
      </c>
      <c r="P308" s="142">
        <f>O308*H308</f>
        <v>0</v>
      </c>
      <c r="Q308" s="142">
        <v>0</v>
      </c>
      <c r="R308" s="142">
        <f>Q308*H308</f>
        <v>0</v>
      </c>
      <c r="S308" s="142">
        <v>0</v>
      </c>
      <c r="T308" s="143">
        <f>S308*H308</f>
        <v>0</v>
      </c>
      <c r="AR308" s="144" t="s">
        <v>159</v>
      </c>
      <c r="AT308" s="144" t="s">
        <v>142</v>
      </c>
      <c r="AU308" s="144" t="s">
        <v>83</v>
      </c>
      <c r="AY308" s="18" t="s">
        <v>139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8" t="s">
        <v>81</v>
      </c>
      <c r="BK308" s="145">
        <f>ROUND(I308*H308,2)</f>
        <v>0</v>
      </c>
      <c r="BL308" s="18" t="s">
        <v>159</v>
      </c>
      <c r="BM308" s="144" t="s">
        <v>1200</v>
      </c>
    </row>
    <row r="309" spans="2:65" s="1" customFormat="1">
      <c r="B309" s="33"/>
      <c r="D309" s="146" t="s">
        <v>148</v>
      </c>
      <c r="F309" s="147" t="s">
        <v>871</v>
      </c>
      <c r="I309" s="148"/>
      <c r="L309" s="33"/>
      <c r="M309" s="149"/>
      <c r="T309" s="54"/>
      <c r="AT309" s="18" t="s">
        <v>148</v>
      </c>
      <c r="AU309" s="18" t="s">
        <v>83</v>
      </c>
    </row>
    <row r="310" spans="2:65" s="12" customFormat="1">
      <c r="B310" s="160"/>
      <c r="D310" s="161" t="s">
        <v>154</v>
      </c>
      <c r="E310" s="162" t="s">
        <v>3</v>
      </c>
      <c r="F310" s="163" t="s">
        <v>692</v>
      </c>
      <c r="H310" s="162" t="s">
        <v>3</v>
      </c>
      <c r="I310" s="164"/>
      <c r="L310" s="160"/>
      <c r="M310" s="165"/>
      <c r="T310" s="166"/>
      <c r="AT310" s="162" t="s">
        <v>154</v>
      </c>
      <c r="AU310" s="162" t="s">
        <v>83</v>
      </c>
      <c r="AV310" s="12" t="s">
        <v>81</v>
      </c>
      <c r="AW310" s="12" t="s">
        <v>35</v>
      </c>
      <c r="AX310" s="12" t="s">
        <v>74</v>
      </c>
      <c r="AY310" s="162" t="s">
        <v>139</v>
      </c>
    </row>
    <row r="311" spans="2:65" s="13" customFormat="1">
      <c r="B311" s="167"/>
      <c r="D311" s="161" t="s">
        <v>154</v>
      </c>
      <c r="E311" s="168" t="s">
        <v>3</v>
      </c>
      <c r="F311" s="169" t="s">
        <v>1201</v>
      </c>
      <c r="H311" s="170">
        <v>35.200000000000003</v>
      </c>
      <c r="I311" s="171"/>
      <c r="L311" s="167"/>
      <c r="M311" s="172"/>
      <c r="T311" s="173"/>
      <c r="AT311" s="168" t="s">
        <v>154</v>
      </c>
      <c r="AU311" s="168" t="s">
        <v>83</v>
      </c>
      <c r="AV311" s="13" t="s">
        <v>83</v>
      </c>
      <c r="AW311" s="13" t="s">
        <v>35</v>
      </c>
      <c r="AX311" s="13" t="s">
        <v>81</v>
      </c>
      <c r="AY311" s="168" t="s">
        <v>139</v>
      </c>
    </row>
    <row r="312" spans="2:65" s="1" customFormat="1" ht="16.5" customHeight="1">
      <c r="B312" s="132"/>
      <c r="C312" s="133" t="s">
        <v>489</v>
      </c>
      <c r="D312" s="133" t="s">
        <v>142</v>
      </c>
      <c r="E312" s="134" t="s">
        <v>873</v>
      </c>
      <c r="F312" s="135" t="s">
        <v>874</v>
      </c>
      <c r="G312" s="136" t="s">
        <v>169</v>
      </c>
      <c r="H312" s="137">
        <v>35.200000000000003</v>
      </c>
      <c r="I312" s="138"/>
      <c r="J312" s="139">
        <f>ROUND(I312*H312,2)</f>
        <v>0</v>
      </c>
      <c r="K312" s="135" t="s">
        <v>3</v>
      </c>
      <c r="L312" s="33"/>
      <c r="M312" s="140" t="s">
        <v>3</v>
      </c>
      <c r="N312" s="141" t="s">
        <v>45</v>
      </c>
      <c r="P312" s="142">
        <f>O312*H312</f>
        <v>0</v>
      </c>
      <c r="Q312" s="142">
        <v>0</v>
      </c>
      <c r="R312" s="142">
        <f>Q312*H312</f>
        <v>0</v>
      </c>
      <c r="S312" s="142">
        <v>0</v>
      </c>
      <c r="T312" s="143">
        <f>S312*H312</f>
        <v>0</v>
      </c>
      <c r="AR312" s="144" t="s">
        <v>159</v>
      </c>
      <c r="AT312" s="144" t="s">
        <v>142</v>
      </c>
      <c r="AU312" s="144" t="s">
        <v>83</v>
      </c>
      <c r="AY312" s="18" t="s">
        <v>139</v>
      </c>
      <c r="BE312" s="145">
        <f>IF(N312="základní",J312,0)</f>
        <v>0</v>
      </c>
      <c r="BF312" s="145">
        <f>IF(N312="snížená",J312,0)</f>
        <v>0</v>
      </c>
      <c r="BG312" s="145">
        <f>IF(N312="zákl. přenesená",J312,0)</f>
        <v>0</v>
      </c>
      <c r="BH312" s="145">
        <f>IF(N312="sníž. přenesená",J312,0)</f>
        <v>0</v>
      </c>
      <c r="BI312" s="145">
        <f>IF(N312="nulová",J312,0)</f>
        <v>0</v>
      </c>
      <c r="BJ312" s="18" t="s">
        <v>81</v>
      </c>
      <c r="BK312" s="145">
        <f>ROUND(I312*H312,2)</f>
        <v>0</v>
      </c>
      <c r="BL312" s="18" t="s">
        <v>159</v>
      </c>
      <c r="BM312" s="144" t="s">
        <v>1202</v>
      </c>
    </row>
    <row r="313" spans="2:65" s="12" customFormat="1">
      <c r="B313" s="160"/>
      <c r="D313" s="161" t="s">
        <v>154</v>
      </c>
      <c r="E313" s="162" t="s">
        <v>3</v>
      </c>
      <c r="F313" s="163" t="s">
        <v>692</v>
      </c>
      <c r="H313" s="162" t="s">
        <v>3</v>
      </c>
      <c r="I313" s="164"/>
      <c r="L313" s="160"/>
      <c r="M313" s="165"/>
      <c r="T313" s="166"/>
      <c r="AT313" s="162" t="s">
        <v>154</v>
      </c>
      <c r="AU313" s="162" t="s">
        <v>83</v>
      </c>
      <c r="AV313" s="12" t="s">
        <v>81</v>
      </c>
      <c r="AW313" s="12" t="s">
        <v>35</v>
      </c>
      <c r="AX313" s="12" t="s">
        <v>74</v>
      </c>
      <c r="AY313" s="162" t="s">
        <v>139</v>
      </c>
    </row>
    <row r="314" spans="2:65" s="13" customFormat="1">
      <c r="B314" s="167"/>
      <c r="D314" s="161" t="s">
        <v>154</v>
      </c>
      <c r="E314" s="168" t="s">
        <v>3</v>
      </c>
      <c r="F314" s="169" t="s">
        <v>1201</v>
      </c>
      <c r="H314" s="170">
        <v>35.200000000000003</v>
      </c>
      <c r="I314" s="171"/>
      <c r="L314" s="167"/>
      <c r="M314" s="172"/>
      <c r="T314" s="173"/>
      <c r="AT314" s="168" t="s">
        <v>154</v>
      </c>
      <c r="AU314" s="168" t="s">
        <v>83</v>
      </c>
      <c r="AV314" s="13" t="s">
        <v>83</v>
      </c>
      <c r="AW314" s="13" t="s">
        <v>35</v>
      </c>
      <c r="AX314" s="13" t="s">
        <v>81</v>
      </c>
      <c r="AY314" s="168" t="s">
        <v>139</v>
      </c>
    </row>
    <row r="315" spans="2:65" s="11" customFormat="1" ht="22.8" customHeight="1">
      <c r="B315" s="120"/>
      <c r="D315" s="121" t="s">
        <v>73</v>
      </c>
      <c r="E315" s="130" t="s">
        <v>159</v>
      </c>
      <c r="F315" s="130" t="s">
        <v>876</v>
      </c>
      <c r="I315" s="123"/>
      <c r="J315" s="131">
        <f>BK315</f>
        <v>0</v>
      </c>
      <c r="L315" s="120"/>
      <c r="M315" s="125"/>
      <c r="P315" s="126">
        <f>SUM(P316:P342)</f>
        <v>0</v>
      </c>
      <c r="R315" s="126">
        <f>SUM(R316:R342)</f>
        <v>3.4528000000000003E-2</v>
      </c>
      <c r="T315" s="127">
        <f>SUM(T316:T342)</f>
        <v>0</v>
      </c>
      <c r="AR315" s="121" t="s">
        <v>81</v>
      </c>
      <c r="AT315" s="128" t="s">
        <v>73</v>
      </c>
      <c r="AU315" s="128" t="s">
        <v>81</v>
      </c>
      <c r="AY315" s="121" t="s">
        <v>139</v>
      </c>
      <c r="BK315" s="129">
        <f>SUM(BK316:BK342)</f>
        <v>0</v>
      </c>
    </row>
    <row r="316" spans="2:65" s="1" customFormat="1" ht="33" customHeight="1">
      <c r="B316" s="132"/>
      <c r="C316" s="133" t="s">
        <v>425</v>
      </c>
      <c r="D316" s="133" t="s">
        <v>142</v>
      </c>
      <c r="E316" s="134" t="s">
        <v>877</v>
      </c>
      <c r="F316" s="135" t="s">
        <v>878</v>
      </c>
      <c r="G316" s="136" t="s">
        <v>689</v>
      </c>
      <c r="H316" s="137">
        <v>3.67</v>
      </c>
      <c r="I316" s="138"/>
      <c r="J316" s="139">
        <f>ROUND(I316*H316,2)</f>
        <v>0</v>
      </c>
      <c r="K316" s="135" t="s">
        <v>146</v>
      </c>
      <c r="L316" s="33"/>
      <c r="M316" s="140" t="s">
        <v>3</v>
      </c>
      <c r="N316" s="141" t="s">
        <v>45</v>
      </c>
      <c r="P316" s="142">
        <f>O316*H316</f>
        <v>0</v>
      </c>
      <c r="Q316" s="142">
        <v>0</v>
      </c>
      <c r="R316" s="142">
        <f>Q316*H316</f>
        <v>0</v>
      </c>
      <c r="S316" s="142">
        <v>0</v>
      </c>
      <c r="T316" s="143">
        <f>S316*H316</f>
        <v>0</v>
      </c>
      <c r="AR316" s="144" t="s">
        <v>159</v>
      </c>
      <c r="AT316" s="144" t="s">
        <v>142</v>
      </c>
      <c r="AU316" s="144" t="s">
        <v>83</v>
      </c>
      <c r="AY316" s="18" t="s">
        <v>139</v>
      </c>
      <c r="BE316" s="145">
        <f>IF(N316="základní",J316,0)</f>
        <v>0</v>
      </c>
      <c r="BF316" s="145">
        <f>IF(N316="snížená",J316,0)</f>
        <v>0</v>
      </c>
      <c r="BG316" s="145">
        <f>IF(N316="zákl. přenesená",J316,0)</f>
        <v>0</v>
      </c>
      <c r="BH316" s="145">
        <f>IF(N316="sníž. přenesená",J316,0)</f>
        <v>0</v>
      </c>
      <c r="BI316" s="145">
        <f>IF(N316="nulová",J316,0)</f>
        <v>0</v>
      </c>
      <c r="BJ316" s="18" t="s">
        <v>81</v>
      </c>
      <c r="BK316" s="145">
        <f>ROUND(I316*H316,2)</f>
        <v>0</v>
      </c>
      <c r="BL316" s="18" t="s">
        <v>159</v>
      </c>
      <c r="BM316" s="144" t="s">
        <v>1203</v>
      </c>
    </row>
    <row r="317" spans="2:65" s="1" customFormat="1">
      <c r="B317" s="33"/>
      <c r="D317" s="146" t="s">
        <v>148</v>
      </c>
      <c r="F317" s="147" t="s">
        <v>880</v>
      </c>
      <c r="I317" s="148"/>
      <c r="L317" s="33"/>
      <c r="M317" s="149"/>
      <c r="T317" s="54"/>
      <c r="AT317" s="18" t="s">
        <v>148</v>
      </c>
      <c r="AU317" s="18" t="s">
        <v>83</v>
      </c>
    </row>
    <row r="318" spans="2:65" s="12" customFormat="1">
      <c r="B318" s="160"/>
      <c r="D318" s="161" t="s">
        <v>154</v>
      </c>
      <c r="E318" s="162" t="s">
        <v>3</v>
      </c>
      <c r="F318" s="163" t="s">
        <v>692</v>
      </c>
      <c r="H318" s="162" t="s">
        <v>3</v>
      </c>
      <c r="I318" s="164"/>
      <c r="L318" s="160"/>
      <c r="M318" s="165"/>
      <c r="T318" s="166"/>
      <c r="AT318" s="162" t="s">
        <v>154</v>
      </c>
      <c r="AU318" s="162" t="s">
        <v>83</v>
      </c>
      <c r="AV318" s="12" t="s">
        <v>81</v>
      </c>
      <c r="AW318" s="12" t="s">
        <v>35</v>
      </c>
      <c r="AX318" s="12" t="s">
        <v>74</v>
      </c>
      <c r="AY318" s="162" t="s">
        <v>139</v>
      </c>
    </row>
    <row r="319" spans="2:65" s="12" customFormat="1">
      <c r="B319" s="160"/>
      <c r="D319" s="161" t="s">
        <v>154</v>
      </c>
      <c r="E319" s="162" t="s">
        <v>3</v>
      </c>
      <c r="F319" s="163" t="s">
        <v>681</v>
      </c>
      <c r="H319" s="162" t="s">
        <v>3</v>
      </c>
      <c r="I319" s="164"/>
      <c r="L319" s="160"/>
      <c r="M319" s="165"/>
      <c r="T319" s="166"/>
      <c r="AT319" s="162" t="s">
        <v>154</v>
      </c>
      <c r="AU319" s="162" t="s">
        <v>83</v>
      </c>
      <c r="AV319" s="12" t="s">
        <v>81</v>
      </c>
      <c r="AW319" s="12" t="s">
        <v>35</v>
      </c>
      <c r="AX319" s="12" t="s">
        <v>74</v>
      </c>
      <c r="AY319" s="162" t="s">
        <v>139</v>
      </c>
    </row>
    <row r="320" spans="2:65" s="13" customFormat="1">
      <c r="B320" s="167"/>
      <c r="D320" s="161" t="s">
        <v>154</v>
      </c>
      <c r="E320" s="168" t="s">
        <v>3</v>
      </c>
      <c r="F320" s="169" t="s">
        <v>1204</v>
      </c>
      <c r="H320" s="170">
        <v>3.57</v>
      </c>
      <c r="I320" s="171"/>
      <c r="L320" s="167"/>
      <c r="M320" s="172"/>
      <c r="T320" s="173"/>
      <c r="AT320" s="168" t="s">
        <v>154</v>
      </c>
      <c r="AU320" s="168" t="s">
        <v>83</v>
      </c>
      <c r="AV320" s="13" t="s">
        <v>83</v>
      </c>
      <c r="AW320" s="13" t="s">
        <v>35</v>
      </c>
      <c r="AX320" s="13" t="s">
        <v>74</v>
      </c>
      <c r="AY320" s="168" t="s">
        <v>139</v>
      </c>
    </row>
    <row r="321" spans="2:65" s="13" customFormat="1">
      <c r="B321" s="167"/>
      <c r="D321" s="161" t="s">
        <v>154</v>
      </c>
      <c r="E321" s="168" t="s">
        <v>3</v>
      </c>
      <c r="F321" s="169" t="s">
        <v>882</v>
      </c>
      <c r="H321" s="170">
        <v>0.1</v>
      </c>
      <c r="I321" s="171"/>
      <c r="L321" s="167"/>
      <c r="M321" s="172"/>
      <c r="T321" s="173"/>
      <c r="AT321" s="168" t="s">
        <v>154</v>
      </c>
      <c r="AU321" s="168" t="s">
        <v>83</v>
      </c>
      <c r="AV321" s="13" t="s">
        <v>83</v>
      </c>
      <c r="AW321" s="13" t="s">
        <v>35</v>
      </c>
      <c r="AX321" s="13" t="s">
        <v>74</v>
      </c>
      <c r="AY321" s="168" t="s">
        <v>139</v>
      </c>
    </row>
    <row r="322" spans="2:65" s="14" customFormat="1">
      <c r="B322" s="184"/>
      <c r="D322" s="161" t="s">
        <v>154</v>
      </c>
      <c r="E322" s="185" t="s">
        <v>3</v>
      </c>
      <c r="F322" s="186" t="s">
        <v>623</v>
      </c>
      <c r="H322" s="187">
        <v>3.67</v>
      </c>
      <c r="I322" s="188"/>
      <c r="L322" s="184"/>
      <c r="M322" s="189"/>
      <c r="T322" s="190"/>
      <c r="AT322" s="185" t="s">
        <v>154</v>
      </c>
      <c r="AU322" s="185" t="s">
        <v>83</v>
      </c>
      <c r="AV322" s="14" t="s">
        <v>159</v>
      </c>
      <c r="AW322" s="14" t="s">
        <v>35</v>
      </c>
      <c r="AX322" s="14" t="s">
        <v>81</v>
      </c>
      <c r="AY322" s="185" t="s">
        <v>139</v>
      </c>
    </row>
    <row r="323" spans="2:65" s="1" customFormat="1" ht="44.25" customHeight="1">
      <c r="B323" s="132"/>
      <c r="C323" s="133" t="s">
        <v>498</v>
      </c>
      <c r="D323" s="133" t="s">
        <v>142</v>
      </c>
      <c r="E323" s="134" t="s">
        <v>883</v>
      </c>
      <c r="F323" s="135" t="s">
        <v>884</v>
      </c>
      <c r="G323" s="136" t="s">
        <v>689</v>
      </c>
      <c r="H323" s="137">
        <v>0.31</v>
      </c>
      <c r="I323" s="138"/>
      <c r="J323" s="139">
        <f>ROUND(I323*H323,2)</f>
        <v>0</v>
      </c>
      <c r="K323" s="135" t="s">
        <v>146</v>
      </c>
      <c r="L323" s="33"/>
      <c r="M323" s="140" t="s">
        <v>3</v>
      </c>
      <c r="N323" s="141" t="s">
        <v>45</v>
      </c>
      <c r="P323" s="142">
        <f>O323*H323</f>
        <v>0</v>
      </c>
      <c r="Q323" s="142">
        <v>0</v>
      </c>
      <c r="R323" s="142">
        <f>Q323*H323</f>
        <v>0</v>
      </c>
      <c r="S323" s="142">
        <v>0</v>
      </c>
      <c r="T323" s="143">
        <f>S323*H323</f>
        <v>0</v>
      </c>
      <c r="AR323" s="144" t="s">
        <v>159</v>
      </c>
      <c r="AT323" s="144" t="s">
        <v>142</v>
      </c>
      <c r="AU323" s="144" t="s">
        <v>83</v>
      </c>
      <c r="AY323" s="18" t="s">
        <v>139</v>
      </c>
      <c r="BE323" s="145">
        <f>IF(N323="základní",J323,0)</f>
        <v>0</v>
      </c>
      <c r="BF323" s="145">
        <f>IF(N323="snížená",J323,0)</f>
        <v>0</v>
      </c>
      <c r="BG323" s="145">
        <f>IF(N323="zákl. přenesená",J323,0)</f>
        <v>0</v>
      </c>
      <c r="BH323" s="145">
        <f>IF(N323="sníž. přenesená",J323,0)</f>
        <v>0</v>
      </c>
      <c r="BI323" s="145">
        <f>IF(N323="nulová",J323,0)</f>
        <v>0</v>
      </c>
      <c r="BJ323" s="18" t="s">
        <v>81</v>
      </c>
      <c r="BK323" s="145">
        <f>ROUND(I323*H323,2)</f>
        <v>0</v>
      </c>
      <c r="BL323" s="18" t="s">
        <v>159</v>
      </c>
      <c r="BM323" s="144" t="s">
        <v>1205</v>
      </c>
    </row>
    <row r="324" spans="2:65" s="1" customFormat="1">
      <c r="B324" s="33"/>
      <c r="D324" s="146" t="s">
        <v>148</v>
      </c>
      <c r="F324" s="147" t="s">
        <v>886</v>
      </c>
      <c r="I324" s="148"/>
      <c r="L324" s="33"/>
      <c r="M324" s="149"/>
      <c r="T324" s="54"/>
      <c r="AT324" s="18" t="s">
        <v>148</v>
      </c>
      <c r="AU324" s="18" t="s">
        <v>83</v>
      </c>
    </row>
    <row r="325" spans="2:65" s="12" customFormat="1">
      <c r="B325" s="160"/>
      <c r="D325" s="161" t="s">
        <v>154</v>
      </c>
      <c r="E325" s="162" t="s">
        <v>3</v>
      </c>
      <c r="F325" s="163" t="s">
        <v>1206</v>
      </c>
      <c r="H325" s="162" t="s">
        <v>3</v>
      </c>
      <c r="I325" s="164"/>
      <c r="L325" s="160"/>
      <c r="M325" s="165"/>
      <c r="T325" s="166"/>
      <c r="AT325" s="162" t="s">
        <v>154</v>
      </c>
      <c r="AU325" s="162" t="s">
        <v>83</v>
      </c>
      <c r="AV325" s="12" t="s">
        <v>81</v>
      </c>
      <c r="AW325" s="12" t="s">
        <v>35</v>
      </c>
      <c r="AX325" s="12" t="s">
        <v>74</v>
      </c>
      <c r="AY325" s="162" t="s">
        <v>139</v>
      </c>
    </row>
    <row r="326" spans="2:65" s="13" customFormat="1">
      <c r="B326" s="167"/>
      <c r="D326" s="161" t="s">
        <v>154</v>
      </c>
      <c r="E326" s="168" t="s">
        <v>3</v>
      </c>
      <c r="F326" s="169" t="s">
        <v>1207</v>
      </c>
      <c r="H326" s="170">
        <v>0.2</v>
      </c>
      <c r="I326" s="171"/>
      <c r="L326" s="167"/>
      <c r="M326" s="172"/>
      <c r="T326" s="173"/>
      <c r="AT326" s="168" t="s">
        <v>154</v>
      </c>
      <c r="AU326" s="168" t="s">
        <v>83</v>
      </c>
      <c r="AV326" s="13" t="s">
        <v>83</v>
      </c>
      <c r="AW326" s="13" t="s">
        <v>35</v>
      </c>
      <c r="AX326" s="13" t="s">
        <v>74</v>
      </c>
      <c r="AY326" s="168" t="s">
        <v>139</v>
      </c>
    </row>
    <row r="327" spans="2:65" s="12" customFormat="1">
      <c r="B327" s="160"/>
      <c r="D327" s="161" t="s">
        <v>154</v>
      </c>
      <c r="E327" s="162" t="s">
        <v>3</v>
      </c>
      <c r="F327" s="163" t="s">
        <v>896</v>
      </c>
      <c r="H327" s="162" t="s">
        <v>3</v>
      </c>
      <c r="I327" s="164"/>
      <c r="L327" s="160"/>
      <c r="M327" s="165"/>
      <c r="T327" s="166"/>
      <c r="AT327" s="162" t="s">
        <v>154</v>
      </c>
      <c r="AU327" s="162" t="s">
        <v>83</v>
      </c>
      <c r="AV327" s="12" t="s">
        <v>81</v>
      </c>
      <c r="AW327" s="12" t="s">
        <v>35</v>
      </c>
      <c r="AX327" s="12" t="s">
        <v>74</v>
      </c>
      <c r="AY327" s="162" t="s">
        <v>139</v>
      </c>
    </row>
    <row r="328" spans="2:65" s="13" customFormat="1">
      <c r="B328" s="167"/>
      <c r="D328" s="161" t="s">
        <v>154</v>
      </c>
      <c r="E328" s="168" t="s">
        <v>3</v>
      </c>
      <c r="F328" s="169" t="s">
        <v>1208</v>
      </c>
      <c r="H328" s="170">
        <v>0.06</v>
      </c>
      <c r="I328" s="171"/>
      <c r="L328" s="167"/>
      <c r="M328" s="172"/>
      <c r="T328" s="173"/>
      <c r="AT328" s="168" t="s">
        <v>154</v>
      </c>
      <c r="AU328" s="168" t="s">
        <v>83</v>
      </c>
      <c r="AV328" s="13" t="s">
        <v>83</v>
      </c>
      <c r="AW328" s="13" t="s">
        <v>35</v>
      </c>
      <c r="AX328" s="13" t="s">
        <v>74</v>
      </c>
      <c r="AY328" s="168" t="s">
        <v>139</v>
      </c>
    </row>
    <row r="329" spans="2:65" s="12" customFormat="1">
      <c r="B329" s="160"/>
      <c r="D329" s="161" t="s">
        <v>154</v>
      </c>
      <c r="E329" s="162" t="s">
        <v>3</v>
      </c>
      <c r="F329" s="163" t="s">
        <v>1209</v>
      </c>
      <c r="H329" s="162" t="s">
        <v>3</v>
      </c>
      <c r="I329" s="164"/>
      <c r="L329" s="160"/>
      <c r="M329" s="165"/>
      <c r="T329" s="166"/>
      <c r="AT329" s="162" t="s">
        <v>154</v>
      </c>
      <c r="AU329" s="162" t="s">
        <v>83</v>
      </c>
      <c r="AV329" s="12" t="s">
        <v>81</v>
      </c>
      <c r="AW329" s="12" t="s">
        <v>35</v>
      </c>
      <c r="AX329" s="12" t="s">
        <v>74</v>
      </c>
      <c r="AY329" s="162" t="s">
        <v>139</v>
      </c>
    </row>
    <row r="330" spans="2:65" s="13" customFormat="1">
      <c r="B330" s="167"/>
      <c r="D330" s="161" t="s">
        <v>154</v>
      </c>
      <c r="E330" s="168" t="s">
        <v>3</v>
      </c>
      <c r="F330" s="169" t="s">
        <v>1210</v>
      </c>
      <c r="H330" s="170">
        <v>0.05</v>
      </c>
      <c r="I330" s="171"/>
      <c r="L330" s="167"/>
      <c r="M330" s="172"/>
      <c r="T330" s="173"/>
      <c r="AT330" s="168" t="s">
        <v>154</v>
      </c>
      <c r="AU330" s="168" t="s">
        <v>83</v>
      </c>
      <c r="AV330" s="13" t="s">
        <v>83</v>
      </c>
      <c r="AW330" s="13" t="s">
        <v>35</v>
      </c>
      <c r="AX330" s="13" t="s">
        <v>74</v>
      </c>
      <c r="AY330" s="168" t="s">
        <v>139</v>
      </c>
    </row>
    <row r="331" spans="2:65" s="14" customFormat="1">
      <c r="B331" s="184"/>
      <c r="D331" s="161" t="s">
        <v>154</v>
      </c>
      <c r="E331" s="185" t="s">
        <v>3</v>
      </c>
      <c r="F331" s="186" t="s">
        <v>623</v>
      </c>
      <c r="H331" s="187">
        <v>0.31</v>
      </c>
      <c r="I331" s="188"/>
      <c r="L331" s="184"/>
      <c r="M331" s="189"/>
      <c r="T331" s="190"/>
      <c r="AT331" s="185" t="s">
        <v>154</v>
      </c>
      <c r="AU331" s="185" t="s">
        <v>83</v>
      </c>
      <c r="AV331" s="14" t="s">
        <v>159</v>
      </c>
      <c r="AW331" s="14" t="s">
        <v>35</v>
      </c>
      <c r="AX331" s="14" t="s">
        <v>81</v>
      </c>
      <c r="AY331" s="185" t="s">
        <v>139</v>
      </c>
    </row>
    <row r="332" spans="2:65" s="1" customFormat="1" ht="24.15" customHeight="1">
      <c r="B332" s="132"/>
      <c r="C332" s="133" t="s">
        <v>429</v>
      </c>
      <c r="D332" s="133" t="s">
        <v>142</v>
      </c>
      <c r="E332" s="134" t="s">
        <v>891</v>
      </c>
      <c r="F332" s="135" t="s">
        <v>892</v>
      </c>
      <c r="G332" s="136" t="s">
        <v>604</v>
      </c>
      <c r="H332" s="137">
        <v>2.6</v>
      </c>
      <c r="I332" s="138"/>
      <c r="J332" s="139">
        <f>ROUND(I332*H332,2)</f>
        <v>0</v>
      </c>
      <c r="K332" s="135" t="s">
        <v>146</v>
      </c>
      <c r="L332" s="33"/>
      <c r="M332" s="140" t="s">
        <v>3</v>
      </c>
      <c r="N332" s="141" t="s">
        <v>45</v>
      </c>
      <c r="P332" s="142">
        <f>O332*H332</f>
        <v>0</v>
      </c>
      <c r="Q332" s="142">
        <v>1.328E-2</v>
      </c>
      <c r="R332" s="142">
        <f>Q332*H332</f>
        <v>3.4528000000000003E-2</v>
      </c>
      <c r="S332" s="142">
        <v>0</v>
      </c>
      <c r="T332" s="143">
        <f>S332*H332</f>
        <v>0</v>
      </c>
      <c r="AR332" s="144" t="s">
        <v>159</v>
      </c>
      <c r="AT332" s="144" t="s">
        <v>142</v>
      </c>
      <c r="AU332" s="144" t="s">
        <v>83</v>
      </c>
      <c r="AY332" s="18" t="s">
        <v>139</v>
      </c>
      <c r="BE332" s="145">
        <f>IF(N332="základní",J332,0)</f>
        <v>0</v>
      </c>
      <c r="BF332" s="145">
        <f>IF(N332="snížená",J332,0)</f>
        <v>0</v>
      </c>
      <c r="BG332" s="145">
        <f>IF(N332="zákl. přenesená",J332,0)</f>
        <v>0</v>
      </c>
      <c r="BH332" s="145">
        <f>IF(N332="sníž. přenesená",J332,0)</f>
        <v>0</v>
      </c>
      <c r="BI332" s="145">
        <f>IF(N332="nulová",J332,0)</f>
        <v>0</v>
      </c>
      <c r="BJ332" s="18" t="s">
        <v>81</v>
      </c>
      <c r="BK332" s="145">
        <f>ROUND(I332*H332,2)</f>
        <v>0</v>
      </c>
      <c r="BL332" s="18" t="s">
        <v>159</v>
      </c>
      <c r="BM332" s="144" t="s">
        <v>1211</v>
      </c>
    </row>
    <row r="333" spans="2:65" s="1" customFormat="1">
      <c r="B333" s="33"/>
      <c r="D333" s="146" t="s">
        <v>148</v>
      </c>
      <c r="F333" s="147" t="s">
        <v>894</v>
      </c>
      <c r="I333" s="148"/>
      <c r="L333" s="33"/>
      <c r="M333" s="149"/>
      <c r="T333" s="54"/>
      <c r="AT333" s="18" t="s">
        <v>148</v>
      </c>
      <c r="AU333" s="18" t="s">
        <v>83</v>
      </c>
    </row>
    <row r="334" spans="2:65" s="12" customFormat="1">
      <c r="B334" s="160"/>
      <c r="D334" s="161" t="s">
        <v>154</v>
      </c>
      <c r="E334" s="162" t="s">
        <v>3</v>
      </c>
      <c r="F334" s="163" t="s">
        <v>1206</v>
      </c>
      <c r="H334" s="162" t="s">
        <v>3</v>
      </c>
      <c r="I334" s="164"/>
      <c r="L334" s="160"/>
      <c r="M334" s="165"/>
      <c r="T334" s="166"/>
      <c r="AT334" s="162" t="s">
        <v>154</v>
      </c>
      <c r="AU334" s="162" t="s">
        <v>83</v>
      </c>
      <c r="AV334" s="12" t="s">
        <v>81</v>
      </c>
      <c r="AW334" s="12" t="s">
        <v>35</v>
      </c>
      <c r="AX334" s="12" t="s">
        <v>74</v>
      </c>
      <c r="AY334" s="162" t="s">
        <v>139</v>
      </c>
    </row>
    <row r="335" spans="2:65" s="13" customFormat="1">
      <c r="B335" s="167"/>
      <c r="D335" s="161" t="s">
        <v>154</v>
      </c>
      <c r="E335" s="168" t="s">
        <v>3</v>
      </c>
      <c r="F335" s="169" t="s">
        <v>1212</v>
      </c>
      <c r="H335" s="170">
        <v>1</v>
      </c>
      <c r="I335" s="171"/>
      <c r="L335" s="167"/>
      <c r="M335" s="172"/>
      <c r="T335" s="173"/>
      <c r="AT335" s="168" t="s">
        <v>154</v>
      </c>
      <c r="AU335" s="168" t="s">
        <v>83</v>
      </c>
      <c r="AV335" s="13" t="s">
        <v>83</v>
      </c>
      <c r="AW335" s="13" t="s">
        <v>35</v>
      </c>
      <c r="AX335" s="13" t="s">
        <v>74</v>
      </c>
      <c r="AY335" s="168" t="s">
        <v>139</v>
      </c>
    </row>
    <row r="336" spans="2:65" s="12" customFormat="1">
      <c r="B336" s="160"/>
      <c r="D336" s="161" t="s">
        <v>154</v>
      </c>
      <c r="E336" s="162" t="s">
        <v>3</v>
      </c>
      <c r="F336" s="163" t="s">
        <v>896</v>
      </c>
      <c r="H336" s="162" t="s">
        <v>3</v>
      </c>
      <c r="I336" s="164"/>
      <c r="L336" s="160"/>
      <c r="M336" s="165"/>
      <c r="T336" s="166"/>
      <c r="AT336" s="162" t="s">
        <v>154</v>
      </c>
      <c r="AU336" s="162" t="s">
        <v>83</v>
      </c>
      <c r="AV336" s="12" t="s">
        <v>81</v>
      </c>
      <c r="AW336" s="12" t="s">
        <v>35</v>
      </c>
      <c r="AX336" s="12" t="s">
        <v>74</v>
      </c>
      <c r="AY336" s="162" t="s">
        <v>139</v>
      </c>
    </row>
    <row r="337" spans="2:65" s="13" customFormat="1">
      <c r="B337" s="167"/>
      <c r="D337" s="161" t="s">
        <v>154</v>
      </c>
      <c r="E337" s="168" t="s">
        <v>3</v>
      </c>
      <c r="F337" s="169" t="s">
        <v>1213</v>
      </c>
      <c r="H337" s="170">
        <v>1.2</v>
      </c>
      <c r="I337" s="171"/>
      <c r="L337" s="167"/>
      <c r="M337" s="172"/>
      <c r="T337" s="173"/>
      <c r="AT337" s="168" t="s">
        <v>154</v>
      </c>
      <c r="AU337" s="168" t="s">
        <v>83</v>
      </c>
      <c r="AV337" s="13" t="s">
        <v>83</v>
      </c>
      <c r="AW337" s="13" t="s">
        <v>35</v>
      </c>
      <c r="AX337" s="13" t="s">
        <v>74</v>
      </c>
      <c r="AY337" s="168" t="s">
        <v>139</v>
      </c>
    </row>
    <row r="338" spans="2:65" s="12" customFormat="1">
      <c r="B338" s="160"/>
      <c r="D338" s="161" t="s">
        <v>154</v>
      </c>
      <c r="E338" s="162" t="s">
        <v>3</v>
      </c>
      <c r="F338" s="163" t="s">
        <v>1209</v>
      </c>
      <c r="H338" s="162" t="s">
        <v>3</v>
      </c>
      <c r="I338" s="164"/>
      <c r="L338" s="160"/>
      <c r="M338" s="165"/>
      <c r="T338" s="166"/>
      <c r="AT338" s="162" t="s">
        <v>154</v>
      </c>
      <c r="AU338" s="162" t="s">
        <v>83</v>
      </c>
      <c r="AV338" s="12" t="s">
        <v>81</v>
      </c>
      <c r="AW338" s="12" t="s">
        <v>35</v>
      </c>
      <c r="AX338" s="12" t="s">
        <v>74</v>
      </c>
      <c r="AY338" s="162" t="s">
        <v>139</v>
      </c>
    </row>
    <row r="339" spans="2:65" s="13" customFormat="1">
      <c r="B339" s="167"/>
      <c r="D339" s="161" t="s">
        <v>154</v>
      </c>
      <c r="E339" s="168" t="s">
        <v>3</v>
      </c>
      <c r="F339" s="169" t="s">
        <v>897</v>
      </c>
      <c r="H339" s="170">
        <v>0.4</v>
      </c>
      <c r="I339" s="171"/>
      <c r="L339" s="167"/>
      <c r="M339" s="172"/>
      <c r="T339" s="173"/>
      <c r="AT339" s="168" t="s">
        <v>154</v>
      </c>
      <c r="AU339" s="168" t="s">
        <v>83</v>
      </c>
      <c r="AV339" s="13" t="s">
        <v>83</v>
      </c>
      <c r="AW339" s="13" t="s">
        <v>35</v>
      </c>
      <c r="AX339" s="13" t="s">
        <v>74</v>
      </c>
      <c r="AY339" s="168" t="s">
        <v>139</v>
      </c>
    </row>
    <row r="340" spans="2:65" s="14" customFormat="1">
      <c r="B340" s="184"/>
      <c r="D340" s="161" t="s">
        <v>154</v>
      </c>
      <c r="E340" s="185" t="s">
        <v>3</v>
      </c>
      <c r="F340" s="186" t="s">
        <v>623</v>
      </c>
      <c r="H340" s="187">
        <v>2.6</v>
      </c>
      <c r="I340" s="188"/>
      <c r="L340" s="184"/>
      <c r="M340" s="189"/>
      <c r="T340" s="190"/>
      <c r="AT340" s="185" t="s">
        <v>154</v>
      </c>
      <c r="AU340" s="185" t="s">
        <v>83</v>
      </c>
      <c r="AV340" s="14" t="s">
        <v>159</v>
      </c>
      <c r="AW340" s="14" t="s">
        <v>35</v>
      </c>
      <c r="AX340" s="14" t="s">
        <v>81</v>
      </c>
      <c r="AY340" s="185" t="s">
        <v>139</v>
      </c>
    </row>
    <row r="341" spans="2:65" s="1" customFormat="1" ht="24.15" customHeight="1">
      <c r="B341" s="132"/>
      <c r="C341" s="133" t="s">
        <v>506</v>
      </c>
      <c r="D341" s="133" t="s">
        <v>142</v>
      </c>
      <c r="E341" s="134" t="s">
        <v>898</v>
      </c>
      <c r="F341" s="135" t="s">
        <v>899</v>
      </c>
      <c r="G341" s="136" t="s">
        <v>604</v>
      </c>
      <c r="H341" s="137">
        <v>2.6</v>
      </c>
      <c r="I341" s="138"/>
      <c r="J341" s="139">
        <f>ROUND(I341*H341,2)</f>
        <v>0</v>
      </c>
      <c r="K341" s="135" t="s">
        <v>146</v>
      </c>
      <c r="L341" s="33"/>
      <c r="M341" s="140" t="s">
        <v>3</v>
      </c>
      <c r="N341" s="141" t="s">
        <v>45</v>
      </c>
      <c r="P341" s="142">
        <f>O341*H341</f>
        <v>0</v>
      </c>
      <c r="Q341" s="142">
        <v>0</v>
      </c>
      <c r="R341" s="142">
        <f>Q341*H341</f>
        <v>0</v>
      </c>
      <c r="S341" s="142">
        <v>0</v>
      </c>
      <c r="T341" s="143">
        <f>S341*H341</f>
        <v>0</v>
      </c>
      <c r="AR341" s="144" t="s">
        <v>159</v>
      </c>
      <c r="AT341" s="144" t="s">
        <v>142</v>
      </c>
      <c r="AU341" s="144" t="s">
        <v>83</v>
      </c>
      <c r="AY341" s="18" t="s">
        <v>139</v>
      </c>
      <c r="BE341" s="145">
        <f>IF(N341="základní",J341,0)</f>
        <v>0</v>
      </c>
      <c r="BF341" s="145">
        <f>IF(N341="snížená",J341,0)</f>
        <v>0</v>
      </c>
      <c r="BG341" s="145">
        <f>IF(N341="zákl. přenesená",J341,0)</f>
        <v>0</v>
      </c>
      <c r="BH341" s="145">
        <f>IF(N341="sníž. přenesená",J341,0)</f>
        <v>0</v>
      </c>
      <c r="BI341" s="145">
        <f>IF(N341="nulová",J341,0)</f>
        <v>0</v>
      </c>
      <c r="BJ341" s="18" t="s">
        <v>81</v>
      </c>
      <c r="BK341" s="145">
        <f>ROUND(I341*H341,2)</f>
        <v>0</v>
      </c>
      <c r="BL341" s="18" t="s">
        <v>159</v>
      </c>
      <c r="BM341" s="144" t="s">
        <v>1214</v>
      </c>
    </row>
    <row r="342" spans="2:65" s="1" customFormat="1">
      <c r="B342" s="33"/>
      <c r="D342" s="146" t="s">
        <v>148</v>
      </c>
      <c r="F342" s="147" t="s">
        <v>901</v>
      </c>
      <c r="I342" s="148"/>
      <c r="L342" s="33"/>
      <c r="M342" s="149"/>
      <c r="T342" s="54"/>
      <c r="AT342" s="18" t="s">
        <v>148</v>
      </c>
      <c r="AU342" s="18" t="s">
        <v>83</v>
      </c>
    </row>
    <row r="343" spans="2:65" s="11" customFormat="1" ht="22.8" customHeight="1">
      <c r="B343" s="120"/>
      <c r="D343" s="121" t="s">
        <v>73</v>
      </c>
      <c r="E343" s="130" t="s">
        <v>166</v>
      </c>
      <c r="F343" s="130" t="s">
        <v>902</v>
      </c>
      <c r="I343" s="123"/>
      <c r="J343" s="131">
        <f>BK343</f>
        <v>0</v>
      </c>
      <c r="L343" s="120"/>
      <c r="M343" s="125"/>
      <c r="P343" s="126">
        <f>SUM(P344:P376)</f>
        <v>0</v>
      </c>
      <c r="R343" s="126">
        <f>SUM(R344:R376)</f>
        <v>0</v>
      </c>
      <c r="T343" s="127">
        <f>SUM(T344:T376)</f>
        <v>0</v>
      </c>
      <c r="AR343" s="121" t="s">
        <v>81</v>
      </c>
      <c r="AT343" s="128" t="s">
        <v>73</v>
      </c>
      <c r="AU343" s="128" t="s">
        <v>81</v>
      </c>
      <c r="AY343" s="121" t="s">
        <v>139</v>
      </c>
      <c r="BK343" s="129">
        <f>SUM(BK344:BK376)</f>
        <v>0</v>
      </c>
    </row>
    <row r="344" spans="2:65" s="1" customFormat="1" ht="33" customHeight="1">
      <c r="B344" s="132"/>
      <c r="C344" s="133" t="s">
        <v>432</v>
      </c>
      <c r="D344" s="133" t="s">
        <v>142</v>
      </c>
      <c r="E344" s="134" t="s">
        <v>903</v>
      </c>
      <c r="F344" s="135" t="s">
        <v>904</v>
      </c>
      <c r="G344" s="136" t="s">
        <v>604</v>
      </c>
      <c r="H344" s="137">
        <v>11.8</v>
      </c>
      <c r="I344" s="138"/>
      <c r="J344" s="139">
        <f>ROUND(I344*H344,2)</f>
        <v>0</v>
      </c>
      <c r="K344" s="135" t="s">
        <v>146</v>
      </c>
      <c r="L344" s="33"/>
      <c r="M344" s="140" t="s">
        <v>3</v>
      </c>
      <c r="N344" s="141" t="s">
        <v>45</v>
      </c>
      <c r="P344" s="142">
        <f>O344*H344</f>
        <v>0</v>
      </c>
      <c r="Q344" s="142">
        <v>0</v>
      </c>
      <c r="R344" s="142">
        <f>Q344*H344</f>
        <v>0</v>
      </c>
      <c r="S344" s="142">
        <v>0</v>
      </c>
      <c r="T344" s="143">
        <f>S344*H344</f>
        <v>0</v>
      </c>
      <c r="AR344" s="144" t="s">
        <v>159</v>
      </c>
      <c r="AT344" s="144" t="s">
        <v>142</v>
      </c>
      <c r="AU344" s="144" t="s">
        <v>83</v>
      </c>
      <c r="AY344" s="18" t="s">
        <v>139</v>
      </c>
      <c r="BE344" s="145">
        <f>IF(N344="základní",J344,0)</f>
        <v>0</v>
      </c>
      <c r="BF344" s="145">
        <f>IF(N344="snížená",J344,0)</f>
        <v>0</v>
      </c>
      <c r="BG344" s="145">
        <f>IF(N344="zákl. přenesená",J344,0)</f>
        <v>0</v>
      </c>
      <c r="BH344" s="145">
        <f>IF(N344="sníž. přenesená",J344,0)</f>
        <v>0</v>
      </c>
      <c r="BI344" s="145">
        <f>IF(N344="nulová",J344,0)</f>
        <v>0</v>
      </c>
      <c r="BJ344" s="18" t="s">
        <v>81</v>
      </c>
      <c r="BK344" s="145">
        <f>ROUND(I344*H344,2)</f>
        <v>0</v>
      </c>
      <c r="BL344" s="18" t="s">
        <v>159</v>
      </c>
      <c r="BM344" s="144" t="s">
        <v>1215</v>
      </c>
    </row>
    <row r="345" spans="2:65" s="1" customFormat="1">
      <c r="B345" s="33"/>
      <c r="D345" s="146" t="s">
        <v>148</v>
      </c>
      <c r="F345" s="147" t="s">
        <v>906</v>
      </c>
      <c r="I345" s="148"/>
      <c r="L345" s="33"/>
      <c r="M345" s="149"/>
      <c r="T345" s="54"/>
      <c r="AT345" s="18" t="s">
        <v>148</v>
      </c>
      <c r="AU345" s="18" t="s">
        <v>83</v>
      </c>
    </row>
    <row r="346" spans="2:65" s="12" customFormat="1">
      <c r="B346" s="160"/>
      <c r="D346" s="161" t="s">
        <v>154</v>
      </c>
      <c r="E346" s="162" t="s">
        <v>3</v>
      </c>
      <c r="F346" s="163" t="s">
        <v>692</v>
      </c>
      <c r="H346" s="162" t="s">
        <v>3</v>
      </c>
      <c r="I346" s="164"/>
      <c r="L346" s="160"/>
      <c r="M346" s="165"/>
      <c r="T346" s="166"/>
      <c r="AT346" s="162" t="s">
        <v>154</v>
      </c>
      <c r="AU346" s="162" t="s">
        <v>83</v>
      </c>
      <c r="AV346" s="12" t="s">
        <v>81</v>
      </c>
      <c r="AW346" s="12" t="s">
        <v>35</v>
      </c>
      <c r="AX346" s="12" t="s">
        <v>74</v>
      </c>
      <c r="AY346" s="162" t="s">
        <v>139</v>
      </c>
    </row>
    <row r="347" spans="2:65" s="12" customFormat="1">
      <c r="B347" s="160"/>
      <c r="D347" s="161" t="s">
        <v>154</v>
      </c>
      <c r="E347" s="162" t="s">
        <v>3</v>
      </c>
      <c r="F347" s="163" t="s">
        <v>907</v>
      </c>
      <c r="H347" s="162" t="s">
        <v>3</v>
      </c>
      <c r="I347" s="164"/>
      <c r="L347" s="160"/>
      <c r="M347" s="165"/>
      <c r="T347" s="166"/>
      <c r="AT347" s="162" t="s">
        <v>154</v>
      </c>
      <c r="AU347" s="162" t="s">
        <v>83</v>
      </c>
      <c r="AV347" s="12" t="s">
        <v>81</v>
      </c>
      <c r="AW347" s="12" t="s">
        <v>35</v>
      </c>
      <c r="AX347" s="12" t="s">
        <v>74</v>
      </c>
      <c r="AY347" s="162" t="s">
        <v>139</v>
      </c>
    </row>
    <row r="348" spans="2:65" s="12" customFormat="1">
      <c r="B348" s="160"/>
      <c r="D348" s="161" t="s">
        <v>154</v>
      </c>
      <c r="E348" s="162" t="s">
        <v>3</v>
      </c>
      <c r="F348" s="163" t="s">
        <v>648</v>
      </c>
      <c r="H348" s="162" t="s">
        <v>3</v>
      </c>
      <c r="I348" s="164"/>
      <c r="L348" s="160"/>
      <c r="M348" s="165"/>
      <c r="T348" s="166"/>
      <c r="AT348" s="162" t="s">
        <v>154</v>
      </c>
      <c r="AU348" s="162" t="s">
        <v>83</v>
      </c>
      <c r="AV348" s="12" t="s">
        <v>81</v>
      </c>
      <c r="AW348" s="12" t="s">
        <v>35</v>
      </c>
      <c r="AX348" s="12" t="s">
        <v>74</v>
      </c>
      <c r="AY348" s="162" t="s">
        <v>139</v>
      </c>
    </row>
    <row r="349" spans="2:65" s="13" customFormat="1">
      <c r="B349" s="167"/>
      <c r="D349" s="161" t="s">
        <v>154</v>
      </c>
      <c r="E349" s="168" t="s">
        <v>3</v>
      </c>
      <c r="F349" s="169" t="s">
        <v>1118</v>
      </c>
      <c r="H349" s="170">
        <v>10.8</v>
      </c>
      <c r="I349" s="171"/>
      <c r="L349" s="167"/>
      <c r="M349" s="172"/>
      <c r="T349" s="173"/>
      <c r="AT349" s="168" t="s">
        <v>154</v>
      </c>
      <c r="AU349" s="168" t="s">
        <v>83</v>
      </c>
      <c r="AV349" s="13" t="s">
        <v>83</v>
      </c>
      <c r="AW349" s="13" t="s">
        <v>35</v>
      </c>
      <c r="AX349" s="13" t="s">
        <v>74</v>
      </c>
      <c r="AY349" s="168" t="s">
        <v>139</v>
      </c>
    </row>
    <row r="350" spans="2:65" s="13" customFormat="1">
      <c r="B350" s="167"/>
      <c r="D350" s="161" t="s">
        <v>154</v>
      </c>
      <c r="E350" s="168" t="s">
        <v>3</v>
      </c>
      <c r="F350" s="169" t="s">
        <v>650</v>
      </c>
      <c r="H350" s="170">
        <v>1</v>
      </c>
      <c r="I350" s="171"/>
      <c r="L350" s="167"/>
      <c r="M350" s="172"/>
      <c r="T350" s="173"/>
      <c r="AT350" s="168" t="s">
        <v>154</v>
      </c>
      <c r="AU350" s="168" t="s">
        <v>83</v>
      </c>
      <c r="AV350" s="13" t="s">
        <v>83</v>
      </c>
      <c r="AW350" s="13" t="s">
        <v>35</v>
      </c>
      <c r="AX350" s="13" t="s">
        <v>74</v>
      </c>
      <c r="AY350" s="168" t="s">
        <v>139</v>
      </c>
    </row>
    <row r="351" spans="2:65" s="14" customFormat="1">
      <c r="B351" s="184"/>
      <c r="D351" s="161" t="s">
        <v>154</v>
      </c>
      <c r="E351" s="185" t="s">
        <v>3</v>
      </c>
      <c r="F351" s="186" t="s">
        <v>623</v>
      </c>
      <c r="H351" s="187">
        <v>11.8</v>
      </c>
      <c r="I351" s="188"/>
      <c r="L351" s="184"/>
      <c r="M351" s="189"/>
      <c r="T351" s="190"/>
      <c r="AT351" s="185" t="s">
        <v>154</v>
      </c>
      <c r="AU351" s="185" t="s">
        <v>83</v>
      </c>
      <c r="AV351" s="14" t="s">
        <v>159</v>
      </c>
      <c r="AW351" s="14" t="s">
        <v>35</v>
      </c>
      <c r="AX351" s="14" t="s">
        <v>81</v>
      </c>
      <c r="AY351" s="185" t="s">
        <v>139</v>
      </c>
    </row>
    <row r="352" spans="2:65" s="1" customFormat="1" ht="33" customHeight="1">
      <c r="B352" s="132"/>
      <c r="C352" s="133" t="s">
        <v>514</v>
      </c>
      <c r="D352" s="133" t="s">
        <v>142</v>
      </c>
      <c r="E352" s="134" t="s">
        <v>908</v>
      </c>
      <c r="F352" s="135" t="s">
        <v>904</v>
      </c>
      <c r="G352" s="136" t="s">
        <v>604</v>
      </c>
      <c r="H352" s="137">
        <v>11.8</v>
      </c>
      <c r="I352" s="138"/>
      <c r="J352" s="139">
        <f>ROUND(I352*H352,2)</f>
        <v>0</v>
      </c>
      <c r="K352" s="135" t="s">
        <v>3</v>
      </c>
      <c r="L352" s="33"/>
      <c r="M352" s="140" t="s">
        <v>3</v>
      </c>
      <c r="N352" s="141" t="s">
        <v>45</v>
      </c>
      <c r="P352" s="142">
        <f>O352*H352</f>
        <v>0</v>
      </c>
      <c r="Q352" s="142">
        <v>0</v>
      </c>
      <c r="R352" s="142">
        <f>Q352*H352</f>
        <v>0</v>
      </c>
      <c r="S352" s="142">
        <v>0</v>
      </c>
      <c r="T352" s="143">
        <f>S352*H352</f>
        <v>0</v>
      </c>
      <c r="AR352" s="144" t="s">
        <v>159</v>
      </c>
      <c r="AT352" s="144" t="s">
        <v>142</v>
      </c>
      <c r="AU352" s="144" t="s">
        <v>83</v>
      </c>
      <c r="AY352" s="18" t="s">
        <v>139</v>
      </c>
      <c r="BE352" s="145">
        <f>IF(N352="základní",J352,0)</f>
        <v>0</v>
      </c>
      <c r="BF352" s="145">
        <f>IF(N352="snížená",J352,0)</f>
        <v>0</v>
      </c>
      <c r="BG352" s="145">
        <f>IF(N352="zákl. přenesená",J352,0)</f>
        <v>0</v>
      </c>
      <c r="BH352" s="145">
        <f>IF(N352="sníž. přenesená",J352,0)</f>
        <v>0</v>
      </c>
      <c r="BI352" s="145">
        <f>IF(N352="nulová",J352,0)</f>
        <v>0</v>
      </c>
      <c r="BJ352" s="18" t="s">
        <v>81</v>
      </c>
      <c r="BK352" s="145">
        <f>ROUND(I352*H352,2)</f>
        <v>0</v>
      </c>
      <c r="BL352" s="18" t="s">
        <v>159</v>
      </c>
      <c r="BM352" s="144" t="s">
        <v>1216</v>
      </c>
    </row>
    <row r="353" spans="2:65" s="12" customFormat="1">
      <c r="B353" s="160"/>
      <c r="D353" s="161" t="s">
        <v>154</v>
      </c>
      <c r="E353" s="162" t="s">
        <v>3</v>
      </c>
      <c r="F353" s="163" t="s">
        <v>910</v>
      </c>
      <c r="H353" s="162" t="s">
        <v>3</v>
      </c>
      <c r="I353" s="164"/>
      <c r="L353" s="160"/>
      <c r="M353" s="165"/>
      <c r="T353" s="166"/>
      <c r="AT353" s="162" t="s">
        <v>154</v>
      </c>
      <c r="AU353" s="162" t="s">
        <v>83</v>
      </c>
      <c r="AV353" s="12" t="s">
        <v>81</v>
      </c>
      <c r="AW353" s="12" t="s">
        <v>35</v>
      </c>
      <c r="AX353" s="12" t="s">
        <v>74</v>
      </c>
      <c r="AY353" s="162" t="s">
        <v>139</v>
      </c>
    </row>
    <row r="354" spans="2:65" s="12" customFormat="1">
      <c r="B354" s="160"/>
      <c r="D354" s="161" t="s">
        <v>154</v>
      </c>
      <c r="E354" s="162" t="s">
        <v>3</v>
      </c>
      <c r="F354" s="163" t="s">
        <v>648</v>
      </c>
      <c r="H354" s="162" t="s">
        <v>3</v>
      </c>
      <c r="I354" s="164"/>
      <c r="L354" s="160"/>
      <c r="M354" s="165"/>
      <c r="T354" s="166"/>
      <c r="AT354" s="162" t="s">
        <v>154</v>
      </c>
      <c r="AU354" s="162" t="s">
        <v>83</v>
      </c>
      <c r="AV354" s="12" t="s">
        <v>81</v>
      </c>
      <c r="AW354" s="12" t="s">
        <v>35</v>
      </c>
      <c r="AX354" s="12" t="s">
        <v>74</v>
      </c>
      <c r="AY354" s="162" t="s">
        <v>139</v>
      </c>
    </row>
    <row r="355" spans="2:65" s="13" customFormat="1">
      <c r="B355" s="167"/>
      <c r="D355" s="161" t="s">
        <v>154</v>
      </c>
      <c r="E355" s="168" t="s">
        <v>3</v>
      </c>
      <c r="F355" s="169" t="s">
        <v>1118</v>
      </c>
      <c r="H355" s="170">
        <v>10.8</v>
      </c>
      <c r="I355" s="171"/>
      <c r="L355" s="167"/>
      <c r="M355" s="172"/>
      <c r="T355" s="173"/>
      <c r="AT355" s="168" t="s">
        <v>154</v>
      </c>
      <c r="AU355" s="168" t="s">
        <v>83</v>
      </c>
      <c r="AV355" s="13" t="s">
        <v>83</v>
      </c>
      <c r="AW355" s="13" t="s">
        <v>35</v>
      </c>
      <c r="AX355" s="13" t="s">
        <v>74</v>
      </c>
      <c r="AY355" s="168" t="s">
        <v>139</v>
      </c>
    </row>
    <row r="356" spans="2:65" s="13" customFormat="1">
      <c r="B356" s="167"/>
      <c r="D356" s="161" t="s">
        <v>154</v>
      </c>
      <c r="E356" s="168" t="s">
        <v>3</v>
      </c>
      <c r="F356" s="169" t="s">
        <v>650</v>
      </c>
      <c r="H356" s="170">
        <v>1</v>
      </c>
      <c r="I356" s="171"/>
      <c r="L356" s="167"/>
      <c r="M356" s="172"/>
      <c r="T356" s="173"/>
      <c r="AT356" s="168" t="s">
        <v>154</v>
      </c>
      <c r="AU356" s="168" t="s">
        <v>83</v>
      </c>
      <c r="AV356" s="13" t="s">
        <v>83</v>
      </c>
      <c r="AW356" s="13" t="s">
        <v>35</v>
      </c>
      <c r="AX356" s="13" t="s">
        <v>74</v>
      </c>
      <c r="AY356" s="168" t="s">
        <v>139</v>
      </c>
    </row>
    <row r="357" spans="2:65" s="14" customFormat="1">
      <c r="B357" s="184"/>
      <c r="D357" s="161" t="s">
        <v>154</v>
      </c>
      <c r="E357" s="185" t="s">
        <v>3</v>
      </c>
      <c r="F357" s="186" t="s">
        <v>623</v>
      </c>
      <c r="H357" s="187">
        <v>11.8</v>
      </c>
      <c r="I357" s="188"/>
      <c r="L357" s="184"/>
      <c r="M357" s="189"/>
      <c r="T357" s="190"/>
      <c r="AT357" s="185" t="s">
        <v>154</v>
      </c>
      <c r="AU357" s="185" t="s">
        <v>83</v>
      </c>
      <c r="AV357" s="14" t="s">
        <v>159</v>
      </c>
      <c r="AW357" s="14" t="s">
        <v>35</v>
      </c>
      <c r="AX357" s="14" t="s">
        <v>81</v>
      </c>
      <c r="AY357" s="185" t="s">
        <v>139</v>
      </c>
    </row>
    <row r="358" spans="2:65" s="1" customFormat="1" ht="24.15" customHeight="1">
      <c r="B358" s="132"/>
      <c r="C358" s="133" t="s">
        <v>436</v>
      </c>
      <c r="D358" s="133" t="s">
        <v>142</v>
      </c>
      <c r="E358" s="134" t="s">
        <v>911</v>
      </c>
      <c r="F358" s="135" t="s">
        <v>912</v>
      </c>
      <c r="G358" s="136" t="s">
        <v>604</v>
      </c>
      <c r="H358" s="137">
        <v>17.824999999999999</v>
      </c>
      <c r="I358" s="138"/>
      <c r="J358" s="139">
        <f>ROUND(I358*H358,2)</f>
        <v>0</v>
      </c>
      <c r="K358" s="135" t="s">
        <v>146</v>
      </c>
      <c r="L358" s="33"/>
      <c r="M358" s="140" t="s">
        <v>3</v>
      </c>
      <c r="N358" s="141" t="s">
        <v>45</v>
      </c>
      <c r="P358" s="142">
        <f>O358*H358</f>
        <v>0</v>
      </c>
      <c r="Q358" s="142">
        <v>0</v>
      </c>
      <c r="R358" s="142">
        <f>Q358*H358</f>
        <v>0</v>
      </c>
      <c r="S358" s="142">
        <v>0</v>
      </c>
      <c r="T358" s="143">
        <f>S358*H358</f>
        <v>0</v>
      </c>
      <c r="AR358" s="144" t="s">
        <v>159</v>
      </c>
      <c r="AT358" s="144" t="s">
        <v>142</v>
      </c>
      <c r="AU358" s="144" t="s">
        <v>83</v>
      </c>
      <c r="AY358" s="18" t="s">
        <v>139</v>
      </c>
      <c r="BE358" s="145">
        <f>IF(N358="základní",J358,0)</f>
        <v>0</v>
      </c>
      <c r="BF358" s="145">
        <f>IF(N358="snížená",J358,0)</f>
        <v>0</v>
      </c>
      <c r="BG358" s="145">
        <f>IF(N358="zákl. přenesená",J358,0)</f>
        <v>0</v>
      </c>
      <c r="BH358" s="145">
        <f>IF(N358="sníž. přenesená",J358,0)</f>
        <v>0</v>
      </c>
      <c r="BI358" s="145">
        <f>IF(N358="nulová",J358,0)</f>
        <v>0</v>
      </c>
      <c r="BJ358" s="18" t="s">
        <v>81</v>
      </c>
      <c r="BK358" s="145">
        <f>ROUND(I358*H358,2)</f>
        <v>0</v>
      </c>
      <c r="BL358" s="18" t="s">
        <v>159</v>
      </c>
      <c r="BM358" s="144" t="s">
        <v>1217</v>
      </c>
    </row>
    <row r="359" spans="2:65" s="1" customFormat="1">
      <c r="B359" s="33"/>
      <c r="D359" s="146" t="s">
        <v>148</v>
      </c>
      <c r="F359" s="147" t="s">
        <v>914</v>
      </c>
      <c r="I359" s="148"/>
      <c r="L359" s="33"/>
      <c r="M359" s="149"/>
      <c r="T359" s="54"/>
      <c r="AT359" s="18" t="s">
        <v>148</v>
      </c>
      <c r="AU359" s="18" t="s">
        <v>83</v>
      </c>
    </row>
    <row r="360" spans="2:65" s="1" customFormat="1" ht="24.15" customHeight="1">
      <c r="B360" s="132"/>
      <c r="C360" s="133" t="s">
        <v>522</v>
      </c>
      <c r="D360" s="133" t="s">
        <v>142</v>
      </c>
      <c r="E360" s="134" t="s">
        <v>915</v>
      </c>
      <c r="F360" s="135" t="s">
        <v>916</v>
      </c>
      <c r="G360" s="136" t="s">
        <v>604</v>
      </c>
      <c r="H360" s="137">
        <v>24.1</v>
      </c>
      <c r="I360" s="138"/>
      <c r="J360" s="139">
        <f>ROUND(I360*H360,2)</f>
        <v>0</v>
      </c>
      <c r="K360" s="135" t="s">
        <v>146</v>
      </c>
      <c r="L360" s="33"/>
      <c r="M360" s="140" t="s">
        <v>3</v>
      </c>
      <c r="N360" s="141" t="s">
        <v>45</v>
      </c>
      <c r="P360" s="142">
        <f>O360*H360</f>
        <v>0</v>
      </c>
      <c r="Q360" s="142">
        <v>0</v>
      </c>
      <c r="R360" s="142">
        <f>Q360*H360</f>
        <v>0</v>
      </c>
      <c r="S360" s="142">
        <v>0</v>
      </c>
      <c r="T360" s="143">
        <f>S360*H360</f>
        <v>0</v>
      </c>
      <c r="AR360" s="144" t="s">
        <v>159</v>
      </c>
      <c r="AT360" s="144" t="s">
        <v>142</v>
      </c>
      <c r="AU360" s="144" t="s">
        <v>83</v>
      </c>
      <c r="AY360" s="18" t="s">
        <v>139</v>
      </c>
      <c r="BE360" s="145">
        <f>IF(N360="základní",J360,0)</f>
        <v>0</v>
      </c>
      <c r="BF360" s="145">
        <f>IF(N360="snížená",J360,0)</f>
        <v>0</v>
      </c>
      <c r="BG360" s="145">
        <f>IF(N360="zákl. přenesená",J360,0)</f>
        <v>0</v>
      </c>
      <c r="BH360" s="145">
        <f>IF(N360="sníž. přenesená",J360,0)</f>
        <v>0</v>
      </c>
      <c r="BI360" s="145">
        <f>IF(N360="nulová",J360,0)</f>
        <v>0</v>
      </c>
      <c r="BJ360" s="18" t="s">
        <v>81</v>
      </c>
      <c r="BK360" s="145">
        <f>ROUND(I360*H360,2)</f>
        <v>0</v>
      </c>
      <c r="BL360" s="18" t="s">
        <v>159</v>
      </c>
      <c r="BM360" s="144" t="s">
        <v>1218</v>
      </c>
    </row>
    <row r="361" spans="2:65" s="1" customFormat="1">
      <c r="B361" s="33"/>
      <c r="D361" s="146" t="s">
        <v>148</v>
      </c>
      <c r="F361" s="147" t="s">
        <v>918</v>
      </c>
      <c r="I361" s="148"/>
      <c r="L361" s="33"/>
      <c r="M361" s="149"/>
      <c r="T361" s="54"/>
      <c r="AT361" s="18" t="s">
        <v>148</v>
      </c>
      <c r="AU361" s="18" t="s">
        <v>83</v>
      </c>
    </row>
    <row r="362" spans="2:65" s="1" customFormat="1" ht="49.05" customHeight="1">
      <c r="B362" s="132"/>
      <c r="C362" s="133" t="s">
        <v>440</v>
      </c>
      <c r="D362" s="133" t="s">
        <v>142</v>
      </c>
      <c r="E362" s="134" t="s">
        <v>919</v>
      </c>
      <c r="F362" s="135" t="s">
        <v>920</v>
      </c>
      <c r="G362" s="136" t="s">
        <v>604</v>
      </c>
      <c r="H362" s="137">
        <v>24.1</v>
      </c>
      <c r="I362" s="138"/>
      <c r="J362" s="139">
        <f>ROUND(I362*H362,2)</f>
        <v>0</v>
      </c>
      <c r="K362" s="135" t="s">
        <v>146</v>
      </c>
      <c r="L362" s="33"/>
      <c r="M362" s="140" t="s">
        <v>3</v>
      </c>
      <c r="N362" s="141" t="s">
        <v>45</v>
      </c>
      <c r="P362" s="142">
        <f>O362*H362</f>
        <v>0</v>
      </c>
      <c r="Q362" s="142">
        <v>0</v>
      </c>
      <c r="R362" s="142">
        <f>Q362*H362</f>
        <v>0</v>
      </c>
      <c r="S362" s="142">
        <v>0</v>
      </c>
      <c r="T362" s="143">
        <f>S362*H362</f>
        <v>0</v>
      </c>
      <c r="AR362" s="144" t="s">
        <v>159</v>
      </c>
      <c r="AT362" s="144" t="s">
        <v>142</v>
      </c>
      <c r="AU362" s="144" t="s">
        <v>83</v>
      </c>
      <c r="AY362" s="18" t="s">
        <v>139</v>
      </c>
      <c r="BE362" s="145">
        <f>IF(N362="základní",J362,0)</f>
        <v>0</v>
      </c>
      <c r="BF362" s="145">
        <f>IF(N362="snížená",J362,0)</f>
        <v>0</v>
      </c>
      <c r="BG362" s="145">
        <f>IF(N362="zákl. přenesená",J362,0)</f>
        <v>0</v>
      </c>
      <c r="BH362" s="145">
        <f>IF(N362="sníž. přenesená",J362,0)</f>
        <v>0</v>
      </c>
      <c r="BI362" s="145">
        <f>IF(N362="nulová",J362,0)</f>
        <v>0</v>
      </c>
      <c r="BJ362" s="18" t="s">
        <v>81</v>
      </c>
      <c r="BK362" s="145">
        <f>ROUND(I362*H362,2)</f>
        <v>0</v>
      </c>
      <c r="BL362" s="18" t="s">
        <v>159</v>
      </c>
      <c r="BM362" s="144" t="s">
        <v>1219</v>
      </c>
    </row>
    <row r="363" spans="2:65" s="1" customFormat="1">
      <c r="B363" s="33"/>
      <c r="D363" s="146" t="s">
        <v>148</v>
      </c>
      <c r="F363" s="147" t="s">
        <v>922</v>
      </c>
      <c r="I363" s="148"/>
      <c r="L363" s="33"/>
      <c r="M363" s="149"/>
      <c r="T363" s="54"/>
      <c r="AT363" s="18" t="s">
        <v>148</v>
      </c>
      <c r="AU363" s="18" t="s">
        <v>83</v>
      </c>
    </row>
    <row r="364" spans="2:65" s="12" customFormat="1">
      <c r="B364" s="160"/>
      <c r="D364" s="161" t="s">
        <v>154</v>
      </c>
      <c r="E364" s="162" t="s">
        <v>3</v>
      </c>
      <c r="F364" s="163" t="s">
        <v>692</v>
      </c>
      <c r="H364" s="162" t="s">
        <v>3</v>
      </c>
      <c r="I364" s="164"/>
      <c r="L364" s="160"/>
      <c r="M364" s="165"/>
      <c r="T364" s="166"/>
      <c r="AT364" s="162" t="s">
        <v>154</v>
      </c>
      <c r="AU364" s="162" t="s">
        <v>83</v>
      </c>
      <c r="AV364" s="12" t="s">
        <v>81</v>
      </c>
      <c r="AW364" s="12" t="s">
        <v>35</v>
      </c>
      <c r="AX364" s="12" t="s">
        <v>74</v>
      </c>
      <c r="AY364" s="162" t="s">
        <v>139</v>
      </c>
    </row>
    <row r="365" spans="2:65" s="12" customFormat="1">
      <c r="B365" s="160"/>
      <c r="D365" s="161" t="s">
        <v>154</v>
      </c>
      <c r="E365" s="162" t="s">
        <v>3</v>
      </c>
      <c r="F365" s="163" t="s">
        <v>837</v>
      </c>
      <c r="H365" s="162" t="s">
        <v>3</v>
      </c>
      <c r="I365" s="164"/>
      <c r="L365" s="160"/>
      <c r="M365" s="165"/>
      <c r="T365" s="166"/>
      <c r="AT365" s="162" t="s">
        <v>154</v>
      </c>
      <c r="AU365" s="162" t="s">
        <v>83</v>
      </c>
      <c r="AV365" s="12" t="s">
        <v>81</v>
      </c>
      <c r="AW365" s="12" t="s">
        <v>35</v>
      </c>
      <c r="AX365" s="12" t="s">
        <v>74</v>
      </c>
      <c r="AY365" s="162" t="s">
        <v>139</v>
      </c>
    </row>
    <row r="366" spans="2:65" s="12" customFormat="1">
      <c r="B366" s="160"/>
      <c r="D366" s="161" t="s">
        <v>154</v>
      </c>
      <c r="E366" s="162" t="s">
        <v>3</v>
      </c>
      <c r="F366" s="163" t="s">
        <v>659</v>
      </c>
      <c r="H366" s="162" t="s">
        <v>3</v>
      </c>
      <c r="I366" s="164"/>
      <c r="L366" s="160"/>
      <c r="M366" s="165"/>
      <c r="T366" s="166"/>
      <c r="AT366" s="162" t="s">
        <v>154</v>
      </c>
      <c r="AU366" s="162" t="s">
        <v>83</v>
      </c>
      <c r="AV366" s="12" t="s">
        <v>81</v>
      </c>
      <c r="AW366" s="12" t="s">
        <v>35</v>
      </c>
      <c r="AX366" s="12" t="s">
        <v>74</v>
      </c>
      <c r="AY366" s="162" t="s">
        <v>139</v>
      </c>
    </row>
    <row r="367" spans="2:65" s="13" customFormat="1">
      <c r="B367" s="167"/>
      <c r="D367" s="161" t="s">
        <v>154</v>
      </c>
      <c r="E367" s="168" t="s">
        <v>3</v>
      </c>
      <c r="F367" s="169" t="s">
        <v>1121</v>
      </c>
      <c r="H367" s="170">
        <v>22.6</v>
      </c>
      <c r="I367" s="171"/>
      <c r="L367" s="167"/>
      <c r="M367" s="172"/>
      <c r="T367" s="173"/>
      <c r="AT367" s="168" t="s">
        <v>154</v>
      </c>
      <c r="AU367" s="168" t="s">
        <v>83</v>
      </c>
      <c r="AV367" s="13" t="s">
        <v>83</v>
      </c>
      <c r="AW367" s="13" t="s">
        <v>35</v>
      </c>
      <c r="AX367" s="13" t="s">
        <v>74</v>
      </c>
      <c r="AY367" s="168" t="s">
        <v>139</v>
      </c>
    </row>
    <row r="368" spans="2:65" s="13" customFormat="1">
      <c r="B368" s="167"/>
      <c r="D368" s="161" t="s">
        <v>154</v>
      </c>
      <c r="E368" s="168" t="s">
        <v>3</v>
      </c>
      <c r="F368" s="169" t="s">
        <v>661</v>
      </c>
      <c r="H368" s="170">
        <v>1.5</v>
      </c>
      <c r="I368" s="171"/>
      <c r="L368" s="167"/>
      <c r="M368" s="172"/>
      <c r="T368" s="173"/>
      <c r="AT368" s="168" t="s">
        <v>154</v>
      </c>
      <c r="AU368" s="168" t="s">
        <v>83</v>
      </c>
      <c r="AV368" s="13" t="s">
        <v>83</v>
      </c>
      <c r="AW368" s="13" t="s">
        <v>35</v>
      </c>
      <c r="AX368" s="13" t="s">
        <v>74</v>
      </c>
      <c r="AY368" s="168" t="s">
        <v>139</v>
      </c>
    </row>
    <row r="369" spans="2:65" s="14" customFormat="1">
      <c r="B369" s="184"/>
      <c r="D369" s="161" t="s">
        <v>154</v>
      </c>
      <c r="E369" s="185" t="s">
        <v>3</v>
      </c>
      <c r="F369" s="186" t="s">
        <v>623</v>
      </c>
      <c r="H369" s="187">
        <v>24.1</v>
      </c>
      <c r="I369" s="188"/>
      <c r="L369" s="184"/>
      <c r="M369" s="189"/>
      <c r="T369" s="190"/>
      <c r="AT369" s="185" t="s">
        <v>154</v>
      </c>
      <c r="AU369" s="185" t="s">
        <v>83</v>
      </c>
      <c r="AV369" s="14" t="s">
        <v>159</v>
      </c>
      <c r="AW369" s="14" t="s">
        <v>35</v>
      </c>
      <c r="AX369" s="14" t="s">
        <v>81</v>
      </c>
      <c r="AY369" s="185" t="s">
        <v>139</v>
      </c>
    </row>
    <row r="370" spans="2:65" s="1" customFormat="1" ht="44.25" customHeight="1">
      <c r="B370" s="132"/>
      <c r="C370" s="133" t="s">
        <v>531</v>
      </c>
      <c r="D370" s="133" t="s">
        <v>142</v>
      </c>
      <c r="E370" s="134" t="s">
        <v>923</v>
      </c>
      <c r="F370" s="135" t="s">
        <v>924</v>
      </c>
      <c r="G370" s="136" t="s">
        <v>604</v>
      </c>
      <c r="H370" s="137">
        <v>17.824999999999999</v>
      </c>
      <c r="I370" s="138"/>
      <c r="J370" s="139">
        <f>ROUND(I370*H370,2)</f>
        <v>0</v>
      </c>
      <c r="K370" s="135" t="s">
        <v>146</v>
      </c>
      <c r="L370" s="33"/>
      <c r="M370" s="140" t="s">
        <v>3</v>
      </c>
      <c r="N370" s="141" t="s">
        <v>45</v>
      </c>
      <c r="P370" s="142">
        <f>O370*H370</f>
        <v>0</v>
      </c>
      <c r="Q370" s="142">
        <v>0</v>
      </c>
      <c r="R370" s="142">
        <f>Q370*H370</f>
        <v>0</v>
      </c>
      <c r="S370" s="142">
        <v>0</v>
      </c>
      <c r="T370" s="143">
        <f>S370*H370</f>
        <v>0</v>
      </c>
      <c r="AR370" s="144" t="s">
        <v>159</v>
      </c>
      <c r="AT370" s="144" t="s">
        <v>142</v>
      </c>
      <c r="AU370" s="144" t="s">
        <v>83</v>
      </c>
      <c r="AY370" s="18" t="s">
        <v>139</v>
      </c>
      <c r="BE370" s="145">
        <f>IF(N370="základní",J370,0)</f>
        <v>0</v>
      </c>
      <c r="BF370" s="145">
        <f>IF(N370="snížená",J370,0)</f>
        <v>0</v>
      </c>
      <c r="BG370" s="145">
        <f>IF(N370="zákl. přenesená",J370,0)</f>
        <v>0</v>
      </c>
      <c r="BH370" s="145">
        <f>IF(N370="sníž. přenesená",J370,0)</f>
        <v>0</v>
      </c>
      <c r="BI370" s="145">
        <f>IF(N370="nulová",J370,0)</f>
        <v>0</v>
      </c>
      <c r="BJ370" s="18" t="s">
        <v>81</v>
      </c>
      <c r="BK370" s="145">
        <f>ROUND(I370*H370,2)</f>
        <v>0</v>
      </c>
      <c r="BL370" s="18" t="s">
        <v>159</v>
      </c>
      <c r="BM370" s="144" t="s">
        <v>1220</v>
      </c>
    </row>
    <row r="371" spans="2:65" s="1" customFormat="1">
      <c r="B371" s="33"/>
      <c r="D371" s="146" t="s">
        <v>148</v>
      </c>
      <c r="F371" s="147" t="s">
        <v>926</v>
      </c>
      <c r="I371" s="148"/>
      <c r="L371" s="33"/>
      <c r="M371" s="149"/>
      <c r="T371" s="54"/>
      <c r="AT371" s="18" t="s">
        <v>148</v>
      </c>
      <c r="AU371" s="18" t="s">
        <v>83</v>
      </c>
    </row>
    <row r="372" spans="2:65" s="12" customFormat="1">
      <c r="B372" s="160"/>
      <c r="D372" s="161" t="s">
        <v>154</v>
      </c>
      <c r="E372" s="162" t="s">
        <v>3</v>
      </c>
      <c r="F372" s="163" t="s">
        <v>648</v>
      </c>
      <c r="H372" s="162" t="s">
        <v>3</v>
      </c>
      <c r="I372" s="164"/>
      <c r="L372" s="160"/>
      <c r="M372" s="165"/>
      <c r="T372" s="166"/>
      <c r="AT372" s="162" t="s">
        <v>154</v>
      </c>
      <c r="AU372" s="162" t="s">
        <v>83</v>
      </c>
      <c r="AV372" s="12" t="s">
        <v>81</v>
      </c>
      <c r="AW372" s="12" t="s">
        <v>35</v>
      </c>
      <c r="AX372" s="12" t="s">
        <v>74</v>
      </c>
      <c r="AY372" s="162" t="s">
        <v>139</v>
      </c>
    </row>
    <row r="373" spans="2:65" s="12" customFormat="1">
      <c r="B373" s="160"/>
      <c r="D373" s="161" t="s">
        <v>154</v>
      </c>
      <c r="E373" s="162" t="s">
        <v>3</v>
      </c>
      <c r="F373" s="163" t="s">
        <v>655</v>
      </c>
      <c r="H373" s="162" t="s">
        <v>3</v>
      </c>
      <c r="I373" s="164"/>
      <c r="L373" s="160"/>
      <c r="M373" s="165"/>
      <c r="T373" s="166"/>
      <c r="AT373" s="162" t="s">
        <v>154</v>
      </c>
      <c r="AU373" s="162" t="s">
        <v>83</v>
      </c>
      <c r="AV373" s="12" t="s">
        <v>81</v>
      </c>
      <c r="AW373" s="12" t="s">
        <v>35</v>
      </c>
      <c r="AX373" s="12" t="s">
        <v>74</v>
      </c>
      <c r="AY373" s="162" t="s">
        <v>139</v>
      </c>
    </row>
    <row r="374" spans="2:65" s="13" customFormat="1">
      <c r="B374" s="167"/>
      <c r="D374" s="161" t="s">
        <v>154</v>
      </c>
      <c r="E374" s="168" t="s">
        <v>3</v>
      </c>
      <c r="F374" s="169" t="s">
        <v>1120</v>
      </c>
      <c r="H374" s="170">
        <v>16.574999999999999</v>
      </c>
      <c r="I374" s="171"/>
      <c r="L374" s="167"/>
      <c r="M374" s="172"/>
      <c r="T374" s="173"/>
      <c r="AT374" s="168" t="s">
        <v>154</v>
      </c>
      <c r="AU374" s="168" t="s">
        <v>83</v>
      </c>
      <c r="AV374" s="13" t="s">
        <v>83</v>
      </c>
      <c r="AW374" s="13" t="s">
        <v>35</v>
      </c>
      <c r="AX374" s="13" t="s">
        <v>74</v>
      </c>
      <c r="AY374" s="168" t="s">
        <v>139</v>
      </c>
    </row>
    <row r="375" spans="2:65" s="13" customFormat="1">
      <c r="B375" s="167"/>
      <c r="D375" s="161" t="s">
        <v>154</v>
      </c>
      <c r="E375" s="168" t="s">
        <v>3</v>
      </c>
      <c r="F375" s="169" t="s">
        <v>657</v>
      </c>
      <c r="H375" s="170">
        <v>1.25</v>
      </c>
      <c r="I375" s="171"/>
      <c r="L375" s="167"/>
      <c r="M375" s="172"/>
      <c r="T375" s="173"/>
      <c r="AT375" s="168" t="s">
        <v>154</v>
      </c>
      <c r="AU375" s="168" t="s">
        <v>83</v>
      </c>
      <c r="AV375" s="13" t="s">
        <v>83</v>
      </c>
      <c r="AW375" s="13" t="s">
        <v>35</v>
      </c>
      <c r="AX375" s="13" t="s">
        <v>74</v>
      </c>
      <c r="AY375" s="168" t="s">
        <v>139</v>
      </c>
    </row>
    <row r="376" spans="2:65" s="14" customFormat="1">
      <c r="B376" s="184"/>
      <c r="D376" s="161" t="s">
        <v>154</v>
      </c>
      <c r="E376" s="185" t="s">
        <v>3</v>
      </c>
      <c r="F376" s="186" t="s">
        <v>623</v>
      </c>
      <c r="H376" s="187">
        <v>17.824999999999999</v>
      </c>
      <c r="I376" s="188"/>
      <c r="L376" s="184"/>
      <c r="M376" s="189"/>
      <c r="T376" s="190"/>
      <c r="AT376" s="185" t="s">
        <v>154</v>
      </c>
      <c r="AU376" s="185" t="s">
        <v>83</v>
      </c>
      <c r="AV376" s="14" t="s">
        <v>159</v>
      </c>
      <c r="AW376" s="14" t="s">
        <v>35</v>
      </c>
      <c r="AX376" s="14" t="s">
        <v>81</v>
      </c>
      <c r="AY376" s="185" t="s">
        <v>139</v>
      </c>
    </row>
    <row r="377" spans="2:65" s="11" customFormat="1" ht="22.8" customHeight="1">
      <c r="B377" s="120"/>
      <c r="D377" s="121" t="s">
        <v>73</v>
      </c>
      <c r="E377" s="130" t="s">
        <v>140</v>
      </c>
      <c r="F377" s="130" t="s">
        <v>141</v>
      </c>
      <c r="I377" s="123"/>
      <c r="J377" s="131">
        <f>BK377</f>
        <v>0</v>
      </c>
      <c r="L377" s="120"/>
      <c r="M377" s="125"/>
      <c r="P377" s="126">
        <f>SUM(P378:P479)</f>
        <v>0</v>
      </c>
      <c r="R377" s="126">
        <f>SUM(R378:R479)</f>
        <v>1.7898083199999999</v>
      </c>
      <c r="T377" s="127">
        <f>SUM(T378:T479)</f>
        <v>3.7499999999999999E-3</v>
      </c>
      <c r="AR377" s="121" t="s">
        <v>81</v>
      </c>
      <c r="AT377" s="128" t="s">
        <v>73</v>
      </c>
      <c r="AU377" s="128" t="s">
        <v>81</v>
      </c>
      <c r="AY377" s="121" t="s">
        <v>139</v>
      </c>
      <c r="BK377" s="129">
        <f>SUM(BK378:BK479)</f>
        <v>0</v>
      </c>
    </row>
    <row r="378" spans="2:65" s="1" customFormat="1" ht="44.25" customHeight="1">
      <c r="B378" s="132"/>
      <c r="C378" s="133" t="s">
        <v>443</v>
      </c>
      <c r="D378" s="133" t="s">
        <v>142</v>
      </c>
      <c r="E378" s="134" t="s">
        <v>143</v>
      </c>
      <c r="F378" s="135" t="s">
        <v>144</v>
      </c>
      <c r="G378" s="136" t="s">
        <v>145</v>
      </c>
      <c r="H378" s="137">
        <v>3</v>
      </c>
      <c r="I378" s="138"/>
      <c r="J378" s="139">
        <f>ROUND(I378*H378,2)</f>
        <v>0</v>
      </c>
      <c r="K378" s="135" t="s">
        <v>146</v>
      </c>
      <c r="L378" s="33"/>
      <c r="M378" s="140" t="s">
        <v>3</v>
      </c>
      <c r="N378" s="141" t="s">
        <v>45</v>
      </c>
      <c r="P378" s="142">
        <f>O378*H378</f>
        <v>0</v>
      </c>
      <c r="Q378" s="142">
        <v>1.67E-3</v>
      </c>
      <c r="R378" s="142">
        <f>Q378*H378</f>
        <v>5.0100000000000006E-3</v>
      </c>
      <c r="S378" s="142">
        <v>0</v>
      </c>
      <c r="T378" s="143">
        <f>S378*H378</f>
        <v>0</v>
      </c>
      <c r="AR378" s="144" t="s">
        <v>159</v>
      </c>
      <c r="AT378" s="144" t="s">
        <v>142</v>
      </c>
      <c r="AU378" s="144" t="s">
        <v>83</v>
      </c>
      <c r="AY378" s="18" t="s">
        <v>139</v>
      </c>
      <c r="BE378" s="145">
        <f>IF(N378="základní",J378,0)</f>
        <v>0</v>
      </c>
      <c r="BF378" s="145">
        <f>IF(N378="snížená",J378,0)</f>
        <v>0</v>
      </c>
      <c r="BG378" s="145">
        <f>IF(N378="zákl. přenesená",J378,0)</f>
        <v>0</v>
      </c>
      <c r="BH378" s="145">
        <f>IF(N378="sníž. přenesená",J378,0)</f>
        <v>0</v>
      </c>
      <c r="BI378" s="145">
        <f>IF(N378="nulová",J378,0)</f>
        <v>0</v>
      </c>
      <c r="BJ378" s="18" t="s">
        <v>81</v>
      </c>
      <c r="BK378" s="145">
        <f>ROUND(I378*H378,2)</f>
        <v>0</v>
      </c>
      <c r="BL378" s="18" t="s">
        <v>159</v>
      </c>
      <c r="BM378" s="144" t="s">
        <v>1221</v>
      </c>
    </row>
    <row r="379" spans="2:65" s="1" customFormat="1">
      <c r="B379" s="33"/>
      <c r="D379" s="146" t="s">
        <v>148</v>
      </c>
      <c r="F379" s="147" t="s">
        <v>149</v>
      </c>
      <c r="I379" s="148"/>
      <c r="L379" s="33"/>
      <c r="M379" s="149"/>
      <c r="T379" s="54"/>
      <c r="AT379" s="18" t="s">
        <v>148</v>
      </c>
      <c r="AU379" s="18" t="s">
        <v>83</v>
      </c>
    </row>
    <row r="380" spans="2:65" s="1" customFormat="1" ht="24.15" customHeight="1">
      <c r="B380" s="132"/>
      <c r="C380" s="150" t="s">
        <v>540</v>
      </c>
      <c r="D380" s="150" t="s">
        <v>150</v>
      </c>
      <c r="E380" s="151" t="s">
        <v>1222</v>
      </c>
      <c r="F380" s="152" t="s">
        <v>1223</v>
      </c>
      <c r="G380" s="153" t="s">
        <v>145</v>
      </c>
      <c r="H380" s="154">
        <v>2</v>
      </c>
      <c r="I380" s="155"/>
      <c r="J380" s="156">
        <f>ROUND(I380*H380,2)</f>
        <v>0</v>
      </c>
      <c r="K380" s="152" t="s">
        <v>146</v>
      </c>
      <c r="L380" s="157"/>
      <c r="M380" s="158" t="s">
        <v>3</v>
      </c>
      <c r="N380" s="159" t="s">
        <v>45</v>
      </c>
      <c r="P380" s="142">
        <f>O380*H380</f>
        <v>0</v>
      </c>
      <c r="Q380" s="142">
        <v>9.5999999999999992E-3</v>
      </c>
      <c r="R380" s="142">
        <f>Q380*H380</f>
        <v>1.9199999999999998E-2</v>
      </c>
      <c r="S380" s="142">
        <v>0</v>
      </c>
      <c r="T380" s="143">
        <f>S380*H380</f>
        <v>0</v>
      </c>
      <c r="AR380" s="144" t="s">
        <v>140</v>
      </c>
      <c r="AT380" s="144" t="s">
        <v>150</v>
      </c>
      <c r="AU380" s="144" t="s">
        <v>83</v>
      </c>
      <c r="AY380" s="18" t="s">
        <v>139</v>
      </c>
      <c r="BE380" s="145">
        <f>IF(N380="základní",J380,0)</f>
        <v>0</v>
      </c>
      <c r="BF380" s="145">
        <f>IF(N380="snížená",J380,0)</f>
        <v>0</v>
      </c>
      <c r="BG380" s="145">
        <f>IF(N380="zákl. přenesená",J380,0)</f>
        <v>0</v>
      </c>
      <c r="BH380" s="145">
        <f>IF(N380="sníž. přenesená",J380,0)</f>
        <v>0</v>
      </c>
      <c r="BI380" s="145">
        <f>IF(N380="nulová",J380,0)</f>
        <v>0</v>
      </c>
      <c r="BJ380" s="18" t="s">
        <v>81</v>
      </c>
      <c r="BK380" s="145">
        <f>ROUND(I380*H380,2)</f>
        <v>0</v>
      </c>
      <c r="BL380" s="18" t="s">
        <v>159</v>
      </c>
      <c r="BM380" s="144" t="s">
        <v>1224</v>
      </c>
    </row>
    <row r="381" spans="2:65" s="1" customFormat="1" ht="24.15" customHeight="1">
      <c r="B381" s="132"/>
      <c r="C381" s="150" t="s">
        <v>447</v>
      </c>
      <c r="D381" s="150" t="s">
        <v>150</v>
      </c>
      <c r="E381" s="151" t="s">
        <v>609</v>
      </c>
      <c r="F381" s="152" t="s">
        <v>610</v>
      </c>
      <c r="G381" s="153" t="s">
        <v>145</v>
      </c>
      <c r="H381" s="154">
        <v>1</v>
      </c>
      <c r="I381" s="155"/>
      <c r="J381" s="156">
        <f>ROUND(I381*H381,2)</f>
        <v>0</v>
      </c>
      <c r="K381" s="152" t="s">
        <v>146</v>
      </c>
      <c r="L381" s="157"/>
      <c r="M381" s="158" t="s">
        <v>3</v>
      </c>
      <c r="N381" s="159" t="s">
        <v>45</v>
      </c>
      <c r="P381" s="142">
        <f>O381*H381</f>
        <v>0</v>
      </c>
      <c r="Q381" s="142">
        <v>1.8700000000000001E-2</v>
      </c>
      <c r="R381" s="142">
        <f>Q381*H381</f>
        <v>1.8700000000000001E-2</v>
      </c>
      <c r="S381" s="142">
        <v>0</v>
      </c>
      <c r="T381" s="143">
        <f>S381*H381</f>
        <v>0</v>
      </c>
      <c r="AR381" s="144" t="s">
        <v>140</v>
      </c>
      <c r="AT381" s="144" t="s">
        <v>150</v>
      </c>
      <c r="AU381" s="144" t="s">
        <v>83</v>
      </c>
      <c r="AY381" s="18" t="s">
        <v>139</v>
      </c>
      <c r="BE381" s="145">
        <f>IF(N381="základní",J381,0)</f>
        <v>0</v>
      </c>
      <c r="BF381" s="145">
        <f>IF(N381="snížená",J381,0)</f>
        <v>0</v>
      </c>
      <c r="BG381" s="145">
        <f>IF(N381="zákl. přenesená",J381,0)</f>
        <v>0</v>
      </c>
      <c r="BH381" s="145">
        <f>IF(N381="sníž. přenesená",J381,0)</f>
        <v>0</v>
      </c>
      <c r="BI381" s="145">
        <f>IF(N381="nulová",J381,0)</f>
        <v>0</v>
      </c>
      <c r="BJ381" s="18" t="s">
        <v>81</v>
      </c>
      <c r="BK381" s="145">
        <f>ROUND(I381*H381,2)</f>
        <v>0</v>
      </c>
      <c r="BL381" s="18" t="s">
        <v>159</v>
      </c>
      <c r="BM381" s="144" t="s">
        <v>1225</v>
      </c>
    </row>
    <row r="382" spans="2:65" s="1" customFormat="1" ht="44.25" customHeight="1">
      <c r="B382" s="132"/>
      <c r="C382" s="133" t="s">
        <v>549</v>
      </c>
      <c r="D382" s="133" t="s">
        <v>142</v>
      </c>
      <c r="E382" s="134" t="s">
        <v>611</v>
      </c>
      <c r="F382" s="135" t="s">
        <v>612</v>
      </c>
      <c r="G382" s="136" t="s">
        <v>145</v>
      </c>
      <c r="H382" s="137">
        <v>1</v>
      </c>
      <c r="I382" s="138"/>
      <c r="J382" s="139">
        <f>ROUND(I382*H382,2)</f>
        <v>0</v>
      </c>
      <c r="K382" s="135" t="s">
        <v>146</v>
      </c>
      <c r="L382" s="33"/>
      <c r="M382" s="140" t="s">
        <v>3</v>
      </c>
      <c r="N382" s="141" t="s">
        <v>45</v>
      </c>
      <c r="P382" s="142">
        <f>O382*H382</f>
        <v>0</v>
      </c>
      <c r="Q382" s="142">
        <v>1.67E-3</v>
      </c>
      <c r="R382" s="142">
        <f>Q382*H382</f>
        <v>1.67E-3</v>
      </c>
      <c r="S382" s="142">
        <v>0</v>
      </c>
      <c r="T382" s="143">
        <f>S382*H382</f>
        <v>0</v>
      </c>
      <c r="AR382" s="144" t="s">
        <v>159</v>
      </c>
      <c r="AT382" s="144" t="s">
        <v>142</v>
      </c>
      <c r="AU382" s="144" t="s">
        <v>83</v>
      </c>
      <c r="AY382" s="18" t="s">
        <v>139</v>
      </c>
      <c r="BE382" s="145">
        <f>IF(N382="základní",J382,0)</f>
        <v>0</v>
      </c>
      <c r="BF382" s="145">
        <f>IF(N382="snížená",J382,0)</f>
        <v>0</v>
      </c>
      <c r="BG382" s="145">
        <f>IF(N382="zákl. přenesená",J382,0)</f>
        <v>0</v>
      </c>
      <c r="BH382" s="145">
        <f>IF(N382="sníž. přenesená",J382,0)</f>
        <v>0</v>
      </c>
      <c r="BI382" s="145">
        <f>IF(N382="nulová",J382,0)</f>
        <v>0</v>
      </c>
      <c r="BJ382" s="18" t="s">
        <v>81</v>
      </c>
      <c r="BK382" s="145">
        <f>ROUND(I382*H382,2)</f>
        <v>0</v>
      </c>
      <c r="BL382" s="18" t="s">
        <v>159</v>
      </c>
      <c r="BM382" s="144" t="s">
        <v>1226</v>
      </c>
    </row>
    <row r="383" spans="2:65" s="1" customFormat="1">
      <c r="B383" s="33"/>
      <c r="D383" s="146" t="s">
        <v>148</v>
      </c>
      <c r="F383" s="147" t="s">
        <v>613</v>
      </c>
      <c r="I383" s="148"/>
      <c r="L383" s="33"/>
      <c r="M383" s="149"/>
      <c r="T383" s="54"/>
      <c r="AT383" s="18" t="s">
        <v>148</v>
      </c>
      <c r="AU383" s="18" t="s">
        <v>83</v>
      </c>
    </row>
    <row r="384" spans="2:65" s="1" customFormat="1" ht="24.15" customHeight="1">
      <c r="B384" s="132"/>
      <c r="C384" s="150" t="s">
        <v>450</v>
      </c>
      <c r="D384" s="150" t="s">
        <v>150</v>
      </c>
      <c r="E384" s="151" t="s">
        <v>1227</v>
      </c>
      <c r="F384" s="152" t="s">
        <v>1228</v>
      </c>
      <c r="G384" s="153" t="s">
        <v>145</v>
      </c>
      <c r="H384" s="154">
        <v>1</v>
      </c>
      <c r="I384" s="155"/>
      <c r="J384" s="156">
        <f>ROUND(I384*H384,2)</f>
        <v>0</v>
      </c>
      <c r="K384" s="152" t="s">
        <v>146</v>
      </c>
      <c r="L384" s="157"/>
      <c r="M384" s="158" t="s">
        <v>3</v>
      </c>
      <c r="N384" s="159" t="s">
        <v>45</v>
      </c>
      <c r="P384" s="142">
        <f>O384*H384</f>
        <v>0</v>
      </c>
      <c r="Q384" s="142">
        <v>1.2200000000000001E-2</v>
      </c>
      <c r="R384" s="142">
        <f>Q384*H384</f>
        <v>1.2200000000000001E-2</v>
      </c>
      <c r="S384" s="142">
        <v>0</v>
      </c>
      <c r="T384" s="143">
        <f>S384*H384</f>
        <v>0</v>
      </c>
      <c r="AR384" s="144" t="s">
        <v>140</v>
      </c>
      <c r="AT384" s="144" t="s">
        <v>150</v>
      </c>
      <c r="AU384" s="144" t="s">
        <v>83</v>
      </c>
      <c r="AY384" s="18" t="s">
        <v>139</v>
      </c>
      <c r="BE384" s="145">
        <f>IF(N384="základní",J384,0)</f>
        <v>0</v>
      </c>
      <c r="BF384" s="145">
        <f>IF(N384="snížená",J384,0)</f>
        <v>0</v>
      </c>
      <c r="BG384" s="145">
        <f>IF(N384="zákl. přenesená",J384,0)</f>
        <v>0</v>
      </c>
      <c r="BH384" s="145">
        <f>IF(N384="sníž. přenesená",J384,0)</f>
        <v>0</v>
      </c>
      <c r="BI384" s="145">
        <f>IF(N384="nulová",J384,0)</f>
        <v>0</v>
      </c>
      <c r="BJ384" s="18" t="s">
        <v>81</v>
      </c>
      <c r="BK384" s="145">
        <f>ROUND(I384*H384,2)</f>
        <v>0</v>
      </c>
      <c r="BL384" s="18" t="s">
        <v>159</v>
      </c>
      <c r="BM384" s="144" t="s">
        <v>1229</v>
      </c>
    </row>
    <row r="385" spans="2:65" s="1" customFormat="1" ht="44.25" customHeight="1">
      <c r="B385" s="132"/>
      <c r="C385" s="133" t="s">
        <v>561</v>
      </c>
      <c r="D385" s="133" t="s">
        <v>142</v>
      </c>
      <c r="E385" s="134" t="s">
        <v>157</v>
      </c>
      <c r="F385" s="135" t="s">
        <v>158</v>
      </c>
      <c r="G385" s="136" t="s">
        <v>145</v>
      </c>
      <c r="H385" s="137">
        <v>2</v>
      </c>
      <c r="I385" s="138"/>
      <c r="J385" s="139">
        <f>ROUND(I385*H385,2)</f>
        <v>0</v>
      </c>
      <c r="K385" s="135" t="s">
        <v>146</v>
      </c>
      <c r="L385" s="33"/>
      <c r="M385" s="140" t="s">
        <v>3</v>
      </c>
      <c r="N385" s="141" t="s">
        <v>45</v>
      </c>
      <c r="P385" s="142">
        <f>O385*H385</f>
        <v>0</v>
      </c>
      <c r="Q385" s="142">
        <v>1.7099999999999999E-3</v>
      </c>
      <c r="R385" s="142">
        <f>Q385*H385</f>
        <v>3.4199999999999999E-3</v>
      </c>
      <c r="S385" s="142">
        <v>0</v>
      </c>
      <c r="T385" s="143">
        <f>S385*H385</f>
        <v>0</v>
      </c>
      <c r="AR385" s="144" t="s">
        <v>159</v>
      </c>
      <c r="AT385" s="144" t="s">
        <v>142</v>
      </c>
      <c r="AU385" s="144" t="s">
        <v>83</v>
      </c>
      <c r="AY385" s="18" t="s">
        <v>139</v>
      </c>
      <c r="BE385" s="145">
        <f>IF(N385="základní",J385,0)</f>
        <v>0</v>
      </c>
      <c r="BF385" s="145">
        <f>IF(N385="snížená",J385,0)</f>
        <v>0</v>
      </c>
      <c r="BG385" s="145">
        <f>IF(N385="zákl. přenesená",J385,0)</f>
        <v>0</v>
      </c>
      <c r="BH385" s="145">
        <f>IF(N385="sníž. přenesená",J385,0)</f>
        <v>0</v>
      </c>
      <c r="BI385" s="145">
        <f>IF(N385="nulová",J385,0)</f>
        <v>0</v>
      </c>
      <c r="BJ385" s="18" t="s">
        <v>81</v>
      </c>
      <c r="BK385" s="145">
        <f>ROUND(I385*H385,2)</f>
        <v>0</v>
      </c>
      <c r="BL385" s="18" t="s">
        <v>159</v>
      </c>
      <c r="BM385" s="144" t="s">
        <v>1230</v>
      </c>
    </row>
    <row r="386" spans="2:65" s="1" customFormat="1">
      <c r="B386" s="33"/>
      <c r="D386" s="146" t="s">
        <v>148</v>
      </c>
      <c r="F386" s="147" t="s">
        <v>161</v>
      </c>
      <c r="I386" s="148"/>
      <c r="L386" s="33"/>
      <c r="M386" s="149"/>
      <c r="T386" s="54"/>
      <c r="AT386" s="18" t="s">
        <v>148</v>
      </c>
      <c r="AU386" s="18" t="s">
        <v>83</v>
      </c>
    </row>
    <row r="387" spans="2:65" s="1" customFormat="1" ht="24.15" customHeight="1">
      <c r="B387" s="132"/>
      <c r="C387" s="150" t="s">
        <v>453</v>
      </c>
      <c r="D387" s="150" t="s">
        <v>150</v>
      </c>
      <c r="E387" s="151" t="s">
        <v>928</v>
      </c>
      <c r="F387" s="152" t="s">
        <v>929</v>
      </c>
      <c r="G387" s="153" t="s">
        <v>145</v>
      </c>
      <c r="H387" s="154">
        <v>2</v>
      </c>
      <c r="I387" s="155"/>
      <c r="J387" s="156">
        <f>ROUND(I387*H387,2)</f>
        <v>0</v>
      </c>
      <c r="K387" s="152" t="s">
        <v>146</v>
      </c>
      <c r="L387" s="157"/>
      <c r="M387" s="158" t="s">
        <v>3</v>
      </c>
      <c r="N387" s="159" t="s">
        <v>45</v>
      </c>
      <c r="P387" s="142">
        <f>O387*H387</f>
        <v>0</v>
      </c>
      <c r="Q387" s="142">
        <v>1.49E-2</v>
      </c>
      <c r="R387" s="142">
        <f>Q387*H387</f>
        <v>2.98E-2</v>
      </c>
      <c r="S387" s="142">
        <v>0</v>
      </c>
      <c r="T387" s="143">
        <f>S387*H387</f>
        <v>0</v>
      </c>
      <c r="AR387" s="144" t="s">
        <v>140</v>
      </c>
      <c r="AT387" s="144" t="s">
        <v>150</v>
      </c>
      <c r="AU387" s="144" t="s">
        <v>83</v>
      </c>
      <c r="AY387" s="18" t="s">
        <v>139</v>
      </c>
      <c r="BE387" s="145">
        <f>IF(N387="základní",J387,0)</f>
        <v>0</v>
      </c>
      <c r="BF387" s="145">
        <f>IF(N387="snížená",J387,0)</f>
        <v>0</v>
      </c>
      <c r="BG387" s="145">
        <f>IF(N387="zákl. přenesená",J387,0)</f>
        <v>0</v>
      </c>
      <c r="BH387" s="145">
        <f>IF(N387="sníž. přenesená",J387,0)</f>
        <v>0</v>
      </c>
      <c r="BI387" s="145">
        <f>IF(N387="nulová",J387,0)</f>
        <v>0</v>
      </c>
      <c r="BJ387" s="18" t="s">
        <v>81</v>
      </c>
      <c r="BK387" s="145">
        <f>ROUND(I387*H387,2)</f>
        <v>0</v>
      </c>
      <c r="BL387" s="18" t="s">
        <v>159</v>
      </c>
      <c r="BM387" s="144" t="s">
        <v>1231</v>
      </c>
    </row>
    <row r="388" spans="2:65" s="1" customFormat="1" ht="37.799999999999997" customHeight="1">
      <c r="B388" s="132"/>
      <c r="C388" s="133" t="s">
        <v>570</v>
      </c>
      <c r="D388" s="133" t="s">
        <v>142</v>
      </c>
      <c r="E388" s="134" t="s">
        <v>614</v>
      </c>
      <c r="F388" s="135" t="s">
        <v>615</v>
      </c>
      <c r="G388" s="136" t="s">
        <v>169</v>
      </c>
      <c r="H388" s="137">
        <v>35.200000000000003</v>
      </c>
      <c r="I388" s="138"/>
      <c r="J388" s="139">
        <f>ROUND(I388*H388,2)</f>
        <v>0</v>
      </c>
      <c r="K388" s="135" t="s">
        <v>146</v>
      </c>
      <c r="L388" s="33"/>
      <c r="M388" s="140" t="s">
        <v>3</v>
      </c>
      <c r="N388" s="141" t="s">
        <v>45</v>
      </c>
      <c r="P388" s="142">
        <f>O388*H388</f>
        <v>0</v>
      </c>
      <c r="Q388" s="142">
        <v>0</v>
      </c>
      <c r="R388" s="142">
        <f>Q388*H388</f>
        <v>0</v>
      </c>
      <c r="S388" s="142">
        <v>0</v>
      </c>
      <c r="T388" s="143">
        <f>S388*H388</f>
        <v>0</v>
      </c>
      <c r="AR388" s="144" t="s">
        <v>159</v>
      </c>
      <c r="AT388" s="144" t="s">
        <v>142</v>
      </c>
      <c r="AU388" s="144" t="s">
        <v>83</v>
      </c>
      <c r="AY388" s="18" t="s">
        <v>139</v>
      </c>
      <c r="BE388" s="145">
        <f>IF(N388="základní",J388,0)</f>
        <v>0</v>
      </c>
      <c r="BF388" s="145">
        <f>IF(N388="snížená",J388,0)</f>
        <v>0</v>
      </c>
      <c r="BG388" s="145">
        <f>IF(N388="zákl. přenesená",J388,0)</f>
        <v>0</v>
      </c>
      <c r="BH388" s="145">
        <f>IF(N388="sníž. přenesená",J388,0)</f>
        <v>0</v>
      </c>
      <c r="BI388" s="145">
        <f>IF(N388="nulová",J388,0)</f>
        <v>0</v>
      </c>
      <c r="BJ388" s="18" t="s">
        <v>81</v>
      </c>
      <c r="BK388" s="145">
        <f>ROUND(I388*H388,2)</f>
        <v>0</v>
      </c>
      <c r="BL388" s="18" t="s">
        <v>159</v>
      </c>
      <c r="BM388" s="144" t="s">
        <v>1232</v>
      </c>
    </row>
    <row r="389" spans="2:65" s="1" customFormat="1">
      <c r="B389" s="33"/>
      <c r="D389" s="146" t="s">
        <v>148</v>
      </c>
      <c r="F389" s="147" t="s">
        <v>616</v>
      </c>
      <c r="I389" s="148"/>
      <c r="L389" s="33"/>
      <c r="M389" s="149"/>
      <c r="T389" s="54"/>
      <c r="AT389" s="18" t="s">
        <v>148</v>
      </c>
      <c r="AU389" s="18" t="s">
        <v>83</v>
      </c>
    </row>
    <row r="390" spans="2:65" s="12" customFormat="1">
      <c r="B390" s="160"/>
      <c r="D390" s="161" t="s">
        <v>154</v>
      </c>
      <c r="E390" s="162" t="s">
        <v>3</v>
      </c>
      <c r="F390" s="163" t="s">
        <v>692</v>
      </c>
      <c r="H390" s="162" t="s">
        <v>3</v>
      </c>
      <c r="I390" s="164"/>
      <c r="L390" s="160"/>
      <c r="M390" s="165"/>
      <c r="T390" s="166"/>
      <c r="AT390" s="162" t="s">
        <v>154</v>
      </c>
      <c r="AU390" s="162" t="s">
        <v>83</v>
      </c>
      <c r="AV390" s="12" t="s">
        <v>81</v>
      </c>
      <c r="AW390" s="12" t="s">
        <v>35</v>
      </c>
      <c r="AX390" s="12" t="s">
        <v>74</v>
      </c>
      <c r="AY390" s="162" t="s">
        <v>139</v>
      </c>
    </row>
    <row r="391" spans="2:65" s="12" customFormat="1">
      <c r="B391" s="160"/>
      <c r="D391" s="161" t="s">
        <v>154</v>
      </c>
      <c r="E391" s="162" t="s">
        <v>3</v>
      </c>
      <c r="F391" s="163" t="s">
        <v>932</v>
      </c>
      <c r="H391" s="162" t="s">
        <v>3</v>
      </c>
      <c r="I391" s="164"/>
      <c r="L391" s="160"/>
      <c r="M391" s="165"/>
      <c r="T391" s="166"/>
      <c r="AT391" s="162" t="s">
        <v>154</v>
      </c>
      <c r="AU391" s="162" t="s">
        <v>83</v>
      </c>
      <c r="AV391" s="12" t="s">
        <v>81</v>
      </c>
      <c r="AW391" s="12" t="s">
        <v>35</v>
      </c>
      <c r="AX391" s="12" t="s">
        <v>74</v>
      </c>
      <c r="AY391" s="162" t="s">
        <v>139</v>
      </c>
    </row>
    <row r="392" spans="2:65" s="13" customFormat="1">
      <c r="B392" s="167"/>
      <c r="D392" s="161" t="s">
        <v>154</v>
      </c>
      <c r="E392" s="168" t="s">
        <v>3</v>
      </c>
      <c r="F392" s="169" t="s">
        <v>1201</v>
      </c>
      <c r="H392" s="170">
        <v>35.200000000000003</v>
      </c>
      <c r="I392" s="171"/>
      <c r="L392" s="167"/>
      <c r="M392" s="172"/>
      <c r="T392" s="173"/>
      <c r="AT392" s="168" t="s">
        <v>154</v>
      </c>
      <c r="AU392" s="168" t="s">
        <v>83</v>
      </c>
      <c r="AV392" s="13" t="s">
        <v>83</v>
      </c>
      <c r="AW392" s="13" t="s">
        <v>35</v>
      </c>
      <c r="AX392" s="13" t="s">
        <v>81</v>
      </c>
      <c r="AY392" s="168" t="s">
        <v>139</v>
      </c>
    </row>
    <row r="393" spans="2:65" s="1" customFormat="1" ht="24.15" customHeight="1">
      <c r="B393" s="132"/>
      <c r="C393" s="150" t="s">
        <v>456</v>
      </c>
      <c r="D393" s="150" t="s">
        <v>150</v>
      </c>
      <c r="E393" s="151" t="s">
        <v>617</v>
      </c>
      <c r="F393" s="152" t="s">
        <v>618</v>
      </c>
      <c r="G393" s="153" t="s">
        <v>169</v>
      </c>
      <c r="H393" s="154">
        <v>35.728000000000002</v>
      </c>
      <c r="I393" s="155"/>
      <c r="J393" s="156">
        <f>ROUND(I393*H393,2)</f>
        <v>0</v>
      </c>
      <c r="K393" s="152" t="s">
        <v>146</v>
      </c>
      <c r="L393" s="157"/>
      <c r="M393" s="158" t="s">
        <v>3</v>
      </c>
      <c r="N393" s="159" t="s">
        <v>45</v>
      </c>
      <c r="P393" s="142">
        <f>O393*H393</f>
        <v>0</v>
      </c>
      <c r="Q393" s="142">
        <v>2.14E-3</v>
      </c>
      <c r="R393" s="142">
        <f>Q393*H393</f>
        <v>7.6457919999999999E-2</v>
      </c>
      <c r="S393" s="142">
        <v>0</v>
      </c>
      <c r="T393" s="143">
        <f>S393*H393</f>
        <v>0</v>
      </c>
      <c r="AR393" s="144" t="s">
        <v>140</v>
      </c>
      <c r="AT393" s="144" t="s">
        <v>150</v>
      </c>
      <c r="AU393" s="144" t="s">
        <v>83</v>
      </c>
      <c r="AY393" s="18" t="s">
        <v>139</v>
      </c>
      <c r="BE393" s="145">
        <f>IF(N393="základní",J393,0)</f>
        <v>0</v>
      </c>
      <c r="BF393" s="145">
        <f>IF(N393="snížená",J393,0)</f>
        <v>0</v>
      </c>
      <c r="BG393" s="145">
        <f>IF(N393="zákl. přenesená",J393,0)</f>
        <v>0</v>
      </c>
      <c r="BH393" s="145">
        <f>IF(N393="sníž. přenesená",J393,0)</f>
        <v>0</v>
      </c>
      <c r="BI393" s="145">
        <f>IF(N393="nulová",J393,0)</f>
        <v>0</v>
      </c>
      <c r="BJ393" s="18" t="s">
        <v>81</v>
      </c>
      <c r="BK393" s="145">
        <f>ROUND(I393*H393,2)</f>
        <v>0</v>
      </c>
      <c r="BL393" s="18" t="s">
        <v>159</v>
      </c>
      <c r="BM393" s="144" t="s">
        <v>1233</v>
      </c>
    </row>
    <row r="394" spans="2:65" s="13" customFormat="1">
      <c r="B394" s="167"/>
      <c r="D394" s="161" t="s">
        <v>154</v>
      </c>
      <c r="F394" s="169" t="s">
        <v>1234</v>
      </c>
      <c r="H394" s="170">
        <v>35.728000000000002</v>
      </c>
      <c r="I394" s="171"/>
      <c r="L394" s="167"/>
      <c r="M394" s="172"/>
      <c r="T394" s="173"/>
      <c r="AT394" s="168" t="s">
        <v>154</v>
      </c>
      <c r="AU394" s="168" t="s">
        <v>83</v>
      </c>
      <c r="AV394" s="13" t="s">
        <v>83</v>
      </c>
      <c r="AW394" s="13" t="s">
        <v>4</v>
      </c>
      <c r="AX394" s="13" t="s">
        <v>81</v>
      </c>
      <c r="AY394" s="168" t="s">
        <v>139</v>
      </c>
    </row>
    <row r="395" spans="2:65" s="1" customFormat="1" ht="24.15" customHeight="1">
      <c r="B395" s="132"/>
      <c r="C395" s="133" t="s">
        <v>577</v>
      </c>
      <c r="D395" s="133" t="s">
        <v>142</v>
      </c>
      <c r="E395" s="134" t="s">
        <v>935</v>
      </c>
      <c r="F395" s="135" t="s">
        <v>936</v>
      </c>
      <c r="G395" s="136" t="s">
        <v>169</v>
      </c>
      <c r="H395" s="137">
        <v>1.5</v>
      </c>
      <c r="I395" s="138"/>
      <c r="J395" s="139">
        <f>ROUND(I395*H395,2)</f>
        <v>0</v>
      </c>
      <c r="K395" s="135" t="s">
        <v>146</v>
      </c>
      <c r="L395" s="33"/>
      <c r="M395" s="140" t="s">
        <v>3</v>
      </c>
      <c r="N395" s="141" t="s">
        <v>45</v>
      </c>
      <c r="P395" s="142">
        <f>O395*H395</f>
        <v>0</v>
      </c>
      <c r="Q395" s="142">
        <v>0</v>
      </c>
      <c r="R395" s="142">
        <f>Q395*H395</f>
        <v>0</v>
      </c>
      <c r="S395" s="142">
        <v>2.5000000000000001E-3</v>
      </c>
      <c r="T395" s="143">
        <f>S395*H395</f>
        <v>3.7499999999999999E-3</v>
      </c>
      <c r="AR395" s="144" t="s">
        <v>159</v>
      </c>
      <c r="AT395" s="144" t="s">
        <v>142</v>
      </c>
      <c r="AU395" s="144" t="s">
        <v>83</v>
      </c>
      <c r="AY395" s="18" t="s">
        <v>139</v>
      </c>
      <c r="BE395" s="145">
        <f>IF(N395="základní",J395,0)</f>
        <v>0</v>
      </c>
      <c r="BF395" s="145">
        <f>IF(N395="snížená",J395,0)</f>
        <v>0</v>
      </c>
      <c r="BG395" s="145">
        <f>IF(N395="zákl. přenesená",J395,0)</f>
        <v>0</v>
      </c>
      <c r="BH395" s="145">
        <f>IF(N395="sníž. přenesená",J395,0)</f>
        <v>0</v>
      </c>
      <c r="BI395" s="145">
        <f>IF(N395="nulová",J395,0)</f>
        <v>0</v>
      </c>
      <c r="BJ395" s="18" t="s">
        <v>81</v>
      </c>
      <c r="BK395" s="145">
        <f>ROUND(I395*H395,2)</f>
        <v>0</v>
      </c>
      <c r="BL395" s="18" t="s">
        <v>159</v>
      </c>
      <c r="BM395" s="144" t="s">
        <v>1235</v>
      </c>
    </row>
    <row r="396" spans="2:65" s="1" customFormat="1">
      <c r="B396" s="33"/>
      <c r="D396" s="146" t="s">
        <v>148</v>
      </c>
      <c r="F396" s="147" t="s">
        <v>938</v>
      </c>
      <c r="I396" s="148"/>
      <c r="L396" s="33"/>
      <c r="M396" s="149"/>
      <c r="T396" s="54"/>
      <c r="AT396" s="18" t="s">
        <v>148</v>
      </c>
      <c r="AU396" s="18" t="s">
        <v>83</v>
      </c>
    </row>
    <row r="397" spans="2:65" s="12" customFormat="1">
      <c r="B397" s="160"/>
      <c r="D397" s="161" t="s">
        <v>154</v>
      </c>
      <c r="E397" s="162" t="s">
        <v>3</v>
      </c>
      <c r="F397" s="163" t="s">
        <v>939</v>
      </c>
      <c r="H397" s="162" t="s">
        <v>3</v>
      </c>
      <c r="I397" s="164"/>
      <c r="L397" s="160"/>
      <c r="M397" s="165"/>
      <c r="T397" s="166"/>
      <c r="AT397" s="162" t="s">
        <v>154</v>
      </c>
      <c r="AU397" s="162" t="s">
        <v>83</v>
      </c>
      <c r="AV397" s="12" t="s">
        <v>81</v>
      </c>
      <c r="AW397" s="12" t="s">
        <v>35</v>
      </c>
      <c r="AX397" s="12" t="s">
        <v>74</v>
      </c>
      <c r="AY397" s="162" t="s">
        <v>139</v>
      </c>
    </row>
    <row r="398" spans="2:65" s="13" customFormat="1">
      <c r="B398" s="167"/>
      <c r="D398" s="161" t="s">
        <v>154</v>
      </c>
      <c r="E398" s="168" t="s">
        <v>3</v>
      </c>
      <c r="F398" s="169" t="s">
        <v>940</v>
      </c>
      <c r="H398" s="170">
        <v>1.5</v>
      </c>
      <c r="I398" s="171"/>
      <c r="L398" s="167"/>
      <c r="M398" s="172"/>
      <c r="T398" s="173"/>
      <c r="AT398" s="168" t="s">
        <v>154</v>
      </c>
      <c r="AU398" s="168" t="s">
        <v>83</v>
      </c>
      <c r="AV398" s="13" t="s">
        <v>83</v>
      </c>
      <c r="AW398" s="13" t="s">
        <v>35</v>
      </c>
      <c r="AX398" s="13" t="s">
        <v>81</v>
      </c>
      <c r="AY398" s="168" t="s">
        <v>139</v>
      </c>
    </row>
    <row r="399" spans="2:65" s="1" customFormat="1" ht="37.799999999999997" customHeight="1">
      <c r="B399" s="132"/>
      <c r="C399" s="133" t="s">
        <v>459</v>
      </c>
      <c r="D399" s="133" t="s">
        <v>142</v>
      </c>
      <c r="E399" s="134" t="s">
        <v>941</v>
      </c>
      <c r="F399" s="135" t="s">
        <v>942</v>
      </c>
      <c r="G399" s="136" t="s">
        <v>145</v>
      </c>
      <c r="H399" s="137">
        <v>1</v>
      </c>
      <c r="I399" s="138"/>
      <c r="J399" s="139">
        <f>ROUND(I399*H399,2)</f>
        <v>0</v>
      </c>
      <c r="K399" s="135" t="s">
        <v>146</v>
      </c>
      <c r="L399" s="33"/>
      <c r="M399" s="140" t="s">
        <v>3</v>
      </c>
      <c r="N399" s="141" t="s">
        <v>45</v>
      </c>
      <c r="P399" s="142">
        <f>O399*H399</f>
        <v>0</v>
      </c>
      <c r="Q399" s="142">
        <v>0</v>
      </c>
      <c r="R399" s="142">
        <f>Q399*H399</f>
        <v>0</v>
      </c>
      <c r="S399" s="142">
        <v>0</v>
      </c>
      <c r="T399" s="143">
        <f>S399*H399</f>
        <v>0</v>
      </c>
      <c r="AR399" s="144" t="s">
        <v>159</v>
      </c>
      <c r="AT399" s="144" t="s">
        <v>142</v>
      </c>
      <c r="AU399" s="144" t="s">
        <v>83</v>
      </c>
      <c r="AY399" s="18" t="s">
        <v>139</v>
      </c>
      <c r="BE399" s="145">
        <f>IF(N399="základní",J399,0)</f>
        <v>0</v>
      </c>
      <c r="BF399" s="145">
        <f>IF(N399="snížená",J399,0)</f>
        <v>0</v>
      </c>
      <c r="BG399" s="145">
        <f>IF(N399="zákl. přenesená",J399,0)</f>
        <v>0</v>
      </c>
      <c r="BH399" s="145">
        <f>IF(N399="sníž. přenesená",J399,0)</f>
        <v>0</v>
      </c>
      <c r="BI399" s="145">
        <f>IF(N399="nulová",J399,0)</f>
        <v>0</v>
      </c>
      <c r="BJ399" s="18" t="s">
        <v>81</v>
      </c>
      <c r="BK399" s="145">
        <f>ROUND(I399*H399,2)</f>
        <v>0</v>
      </c>
      <c r="BL399" s="18" t="s">
        <v>159</v>
      </c>
      <c r="BM399" s="144" t="s">
        <v>1236</v>
      </c>
    </row>
    <row r="400" spans="2:65" s="1" customFormat="1">
      <c r="B400" s="33"/>
      <c r="D400" s="146" t="s">
        <v>148</v>
      </c>
      <c r="F400" s="147" t="s">
        <v>944</v>
      </c>
      <c r="I400" s="148"/>
      <c r="L400" s="33"/>
      <c r="M400" s="149"/>
      <c r="T400" s="54"/>
      <c r="AT400" s="18" t="s">
        <v>148</v>
      </c>
      <c r="AU400" s="18" t="s">
        <v>83</v>
      </c>
    </row>
    <row r="401" spans="2:65" s="1" customFormat="1" ht="16.5" customHeight="1">
      <c r="B401" s="132"/>
      <c r="C401" s="150" t="s">
        <v>584</v>
      </c>
      <c r="D401" s="150" t="s">
        <v>150</v>
      </c>
      <c r="E401" s="151" t="s">
        <v>945</v>
      </c>
      <c r="F401" s="152" t="s">
        <v>946</v>
      </c>
      <c r="G401" s="153" t="s">
        <v>145</v>
      </c>
      <c r="H401" s="154">
        <v>1</v>
      </c>
      <c r="I401" s="155"/>
      <c r="J401" s="156">
        <f>ROUND(I401*H401,2)</f>
        <v>0</v>
      </c>
      <c r="K401" s="152" t="s">
        <v>3</v>
      </c>
      <c r="L401" s="157"/>
      <c r="M401" s="158" t="s">
        <v>3</v>
      </c>
      <c r="N401" s="159" t="s">
        <v>45</v>
      </c>
      <c r="P401" s="142">
        <f>O401*H401</f>
        <v>0</v>
      </c>
      <c r="Q401" s="142">
        <v>7.6000000000000004E-4</v>
      </c>
      <c r="R401" s="142">
        <f>Q401*H401</f>
        <v>7.6000000000000004E-4</v>
      </c>
      <c r="S401" s="142">
        <v>0</v>
      </c>
      <c r="T401" s="143">
        <f>S401*H401</f>
        <v>0</v>
      </c>
      <c r="AR401" s="144" t="s">
        <v>140</v>
      </c>
      <c r="AT401" s="144" t="s">
        <v>150</v>
      </c>
      <c r="AU401" s="144" t="s">
        <v>83</v>
      </c>
      <c r="AY401" s="18" t="s">
        <v>139</v>
      </c>
      <c r="BE401" s="145">
        <f>IF(N401="základní",J401,0)</f>
        <v>0</v>
      </c>
      <c r="BF401" s="145">
        <f>IF(N401="snížená",J401,0)</f>
        <v>0</v>
      </c>
      <c r="BG401" s="145">
        <f>IF(N401="zákl. přenesená",J401,0)</f>
        <v>0</v>
      </c>
      <c r="BH401" s="145">
        <f>IF(N401="sníž. přenesená",J401,0)</f>
        <v>0</v>
      </c>
      <c r="BI401" s="145">
        <f>IF(N401="nulová",J401,0)</f>
        <v>0</v>
      </c>
      <c r="BJ401" s="18" t="s">
        <v>81</v>
      </c>
      <c r="BK401" s="145">
        <f>ROUND(I401*H401,2)</f>
        <v>0</v>
      </c>
      <c r="BL401" s="18" t="s">
        <v>159</v>
      </c>
      <c r="BM401" s="144" t="s">
        <v>1237</v>
      </c>
    </row>
    <row r="402" spans="2:65" s="12" customFormat="1">
      <c r="B402" s="160"/>
      <c r="D402" s="161" t="s">
        <v>154</v>
      </c>
      <c r="E402" s="162" t="s">
        <v>3</v>
      </c>
      <c r="F402" s="163" t="s">
        <v>932</v>
      </c>
      <c r="H402" s="162" t="s">
        <v>3</v>
      </c>
      <c r="I402" s="164"/>
      <c r="L402" s="160"/>
      <c r="M402" s="165"/>
      <c r="T402" s="166"/>
      <c r="AT402" s="162" t="s">
        <v>154</v>
      </c>
      <c r="AU402" s="162" t="s">
        <v>83</v>
      </c>
      <c r="AV402" s="12" t="s">
        <v>81</v>
      </c>
      <c r="AW402" s="12" t="s">
        <v>35</v>
      </c>
      <c r="AX402" s="12" t="s">
        <v>74</v>
      </c>
      <c r="AY402" s="162" t="s">
        <v>139</v>
      </c>
    </row>
    <row r="403" spans="2:65" s="13" customFormat="1">
      <c r="B403" s="167"/>
      <c r="D403" s="161" t="s">
        <v>154</v>
      </c>
      <c r="E403" s="168" t="s">
        <v>3</v>
      </c>
      <c r="F403" s="169" t="s">
        <v>81</v>
      </c>
      <c r="H403" s="170">
        <v>1</v>
      </c>
      <c r="I403" s="171"/>
      <c r="L403" s="167"/>
      <c r="M403" s="172"/>
      <c r="T403" s="173"/>
      <c r="AT403" s="168" t="s">
        <v>154</v>
      </c>
      <c r="AU403" s="168" t="s">
        <v>83</v>
      </c>
      <c r="AV403" s="13" t="s">
        <v>83</v>
      </c>
      <c r="AW403" s="13" t="s">
        <v>35</v>
      </c>
      <c r="AX403" s="13" t="s">
        <v>81</v>
      </c>
      <c r="AY403" s="168" t="s">
        <v>139</v>
      </c>
    </row>
    <row r="404" spans="2:65" s="1" customFormat="1" ht="44.25" customHeight="1">
      <c r="B404" s="132"/>
      <c r="C404" s="133" t="s">
        <v>464</v>
      </c>
      <c r="D404" s="133" t="s">
        <v>142</v>
      </c>
      <c r="E404" s="134" t="s">
        <v>951</v>
      </c>
      <c r="F404" s="135" t="s">
        <v>952</v>
      </c>
      <c r="G404" s="136" t="s">
        <v>145</v>
      </c>
      <c r="H404" s="137">
        <v>4</v>
      </c>
      <c r="I404" s="138"/>
      <c r="J404" s="139">
        <f>ROUND(I404*H404,2)</f>
        <v>0</v>
      </c>
      <c r="K404" s="135" t="s">
        <v>146</v>
      </c>
      <c r="L404" s="33"/>
      <c r="M404" s="140" t="s">
        <v>3</v>
      </c>
      <c r="N404" s="141" t="s">
        <v>45</v>
      </c>
      <c r="P404" s="142">
        <f>O404*H404</f>
        <v>0</v>
      </c>
      <c r="Q404" s="142">
        <v>0</v>
      </c>
      <c r="R404" s="142">
        <f>Q404*H404</f>
        <v>0</v>
      </c>
      <c r="S404" s="142">
        <v>0</v>
      </c>
      <c r="T404" s="143">
        <f>S404*H404</f>
        <v>0</v>
      </c>
      <c r="AR404" s="144" t="s">
        <v>159</v>
      </c>
      <c r="AT404" s="144" t="s">
        <v>142</v>
      </c>
      <c r="AU404" s="144" t="s">
        <v>83</v>
      </c>
      <c r="AY404" s="18" t="s">
        <v>139</v>
      </c>
      <c r="BE404" s="145">
        <f>IF(N404="základní",J404,0)</f>
        <v>0</v>
      </c>
      <c r="BF404" s="145">
        <f>IF(N404="snížená",J404,0)</f>
        <v>0</v>
      </c>
      <c r="BG404" s="145">
        <f>IF(N404="zákl. přenesená",J404,0)</f>
        <v>0</v>
      </c>
      <c r="BH404" s="145">
        <f>IF(N404="sníž. přenesená",J404,0)</f>
        <v>0</v>
      </c>
      <c r="BI404" s="145">
        <f>IF(N404="nulová",J404,0)</f>
        <v>0</v>
      </c>
      <c r="BJ404" s="18" t="s">
        <v>81</v>
      </c>
      <c r="BK404" s="145">
        <f>ROUND(I404*H404,2)</f>
        <v>0</v>
      </c>
      <c r="BL404" s="18" t="s">
        <v>159</v>
      </c>
      <c r="BM404" s="144" t="s">
        <v>1238</v>
      </c>
    </row>
    <row r="405" spans="2:65" s="1" customFormat="1">
      <c r="B405" s="33"/>
      <c r="D405" s="146" t="s">
        <v>148</v>
      </c>
      <c r="F405" s="147" t="s">
        <v>954</v>
      </c>
      <c r="I405" s="148"/>
      <c r="L405" s="33"/>
      <c r="M405" s="149"/>
      <c r="T405" s="54"/>
      <c r="AT405" s="18" t="s">
        <v>148</v>
      </c>
      <c r="AU405" s="18" t="s">
        <v>83</v>
      </c>
    </row>
    <row r="406" spans="2:65" s="12" customFormat="1">
      <c r="B406" s="160"/>
      <c r="D406" s="161" t="s">
        <v>154</v>
      </c>
      <c r="E406" s="162" t="s">
        <v>3</v>
      </c>
      <c r="F406" s="163" t="s">
        <v>932</v>
      </c>
      <c r="H406" s="162" t="s">
        <v>3</v>
      </c>
      <c r="I406" s="164"/>
      <c r="L406" s="160"/>
      <c r="M406" s="165"/>
      <c r="T406" s="166"/>
      <c r="AT406" s="162" t="s">
        <v>154</v>
      </c>
      <c r="AU406" s="162" t="s">
        <v>83</v>
      </c>
      <c r="AV406" s="12" t="s">
        <v>81</v>
      </c>
      <c r="AW406" s="12" t="s">
        <v>35</v>
      </c>
      <c r="AX406" s="12" t="s">
        <v>74</v>
      </c>
      <c r="AY406" s="162" t="s">
        <v>139</v>
      </c>
    </row>
    <row r="407" spans="2:65" s="13" customFormat="1">
      <c r="B407" s="167"/>
      <c r="D407" s="161" t="s">
        <v>154</v>
      </c>
      <c r="E407" s="168" t="s">
        <v>3</v>
      </c>
      <c r="F407" s="169" t="s">
        <v>159</v>
      </c>
      <c r="H407" s="170">
        <v>4</v>
      </c>
      <c r="I407" s="171"/>
      <c r="L407" s="167"/>
      <c r="M407" s="172"/>
      <c r="T407" s="173"/>
      <c r="AT407" s="168" t="s">
        <v>154</v>
      </c>
      <c r="AU407" s="168" t="s">
        <v>83</v>
      </c>
      <c r="AV407" s="13" t="s">
        <v>83</v>
      </c>
      <c r="AW407" s="13" t="s">
        <v>35</v>
      </c>
      <c r="AX407" s="13" t="s">
        <v>81</v>
      </c>
      <c r="AY407" s="168" t="s">
        <v>139</v>
      </c>
    </row>
    <row r="408" spans="2:65" s="1" customFormat="1" ht="16.5" customHeight="1">
      <c r="B408" s="132"/>
      <c r="C408" s="150" t="s">
        <v>591</v>
      </c>
      <c r="D408" s="150" t="s">
        <v>150</v>
      </c>
      <c r="E408" s="151" t="s">
        <v>955</v>
      </c>
      <c r="F408" s="152" t="s">
        <v>956</v>
      </c>
      <c r="G408" s="153" t="s">
        <v>145</v>
      </c>
      <c r="H408" s="154">
        <v>4</v>
      </c>
      <c r="I408" s="155"/>
      <c r="J408" s="156">
        <f>ROUND(I408*H408,2)</f>
        <v>0</v>
      </c>
      <c r="K408" s="152" t="s">
        <v>146</v>
      </c>
      <c r="L408" s="157"/>
      <c r="M408" s="158" t="s">
        <v>3</v>
      </c>
      <c r="N408" s="159" t="s">
        <v>45</v>
      </c>
      <c r="P408" s="142">
        <f>O408*H408</f>
        <v>0</v>
      </c>
      <c r="Q408" s="142">
        <v>5.8E-4</v>
      </c>
      <c r="R408" s="142">
        <f>Q408*H408</f>
        <v>2.32E-3</v>
      </c>
      <c r="S408" s="142">
        <v>0</v>
      </c>
      <c r="T408" s="143">
        <f>S408*H408</f>
        <v>0</v>
      </c>
      <c r="AR408" s="144" t="s">
        <v>140</v>
      </c>
      <c r="AT408" s="144" t="s">
        <v>150</v>
      </c>
      <c r="AU408" s="144" t="s">
        <v>83</v>
      </c>
      <c r="AY408" s="18" t="s">
        <v>139</v>
      </c>
      <c r="BE408" s="145">
        <f>IF(N408="základní",J408,0)</f>
        <v>0</v>
      </c>
      <c r="BF408" s="145">
        <f>IF(N408="snížená",J408,0)</f>
        <v>0</v>
      </c>
      <c r="BG408" s="145">
        <f>IF(N408="zákl. přenesená",J408,0)</f>
        <v>0</v>
      </c>
      <c r="BH408" s="145">
        <f>IF(N408="sníž. přenesená",J408,0)</f>
        <v>0</v>
      </c>
      <c r="BI408" s="145">
        <f>IF(N408="nulová",J408,0)</f>
        <v>0</v>
      </c>
      <c r="BJ408" s="18" t="s">
        <v>81</v>
      </c>
      <c r="BK408" s="145">
        <f>ROUND(I408*H408,2)</f>
        <v>0</v>
      </c>
      <c r="BL408" s="18" t="s">
        <v>159</v>
      </c>
      <c r="BM408" s="144" t="s">
        <v>1239</v>
      </c>
    </row>
    <row r="409" spans="2:65" s="1" customFormat="1" ht="37.799999999999997" customHeight="1">
      <c r="B409" s="132"/>
      <c r="C409" s="133" t="s">
        <v>335</v>
      </c>
      <c r="D409" s="133" t="s">
        <v>142</v>
      </c>
      <c r="E409" s="134" t="s">
        <v>619</v>
      </c>
      <c r="F409" s="135" t="s">
        <v>620</v>
      </c>
      <c r="G409" s="136" t="s">
        <v>145</v>
      </c>
      <c r="H409" s="137">
        <v>8</v>
      </c>
      <c r="I409" s="138"/>
      <c r="J409" s="139">
        <f>ROUND(I409*H409,2)</f>
        <v>0</v>
      </c>
      <c r="K409" s="135" t="s">
        <v>146</v>
      </c>
      <c r="L409" s="33"/>
      <c r="M409" s="140" t="s">
        <v>3</v>
      </c>
      <c r="N409" s="141" t="s">
        <v>45</v>
      </c>
      <c r="P409" s="142">
        <f>O409*H409</f>
        <v>0</v>
      </c>
      <c r="Q409" s="142">
        <v>0</v>
      </c>
      <c r="R409" s="142">
        <f>Q409*H409</f>
        <v>0</v>
      </c>
      <c r="S409" s="142">
        <v>0</v>
      </c>
      <c r="T409" s="143">
        <f>S409*H409</f>
        <v>0</v>
      </c>
      <c r="AR409" s="144" t="s">
        <v>159</v>
      </c>
      <c r="AT409" s="144" t="s">
        <v>142</v>
      </c>
      <c r="AU409" s="144" t="s">
        <v>83</v>
      </c>
      <c r="AY409" s="18" t="s">
        <v>139</v>
      </c>
      <c r="BE409" s="145">
        <f>IF(N409="základní",J409,0)</f>
        <v>0</v>
      </c>
      <c r="BF409" s="145">
        <f>IF(N409="snížená",J409,0)</f>
        <v>0</v>
      </c>
      <c r="BG409" s="145">
        <f>IF(N409="zákl. přenesená",J409,0)</f>
        <v>0</v>
      </c>
      <c r="BH409" s="145">
        <f>IF(N409="sníž. přenesená",J409,0)</f>
        <v>0</v>
      </c>
      <c r="BI409" s="145">
        <f>IF(N409="nulová",J409,0)</f>
        <v>0</v>
      </c>
      <c r="BJ409" s="18" t="s">
        <v>81</v>
      </c>
      <c r="BK409" s="145">
        <f>ROUND(I409*H409,2)</f>
        <v>0</v>
      </c>
      <c r="BL409" s="18" t="s">
        <v>159</v>
      </c>
      <c r="BM409" s="144" t="s">
        <v>1240</v>
      </c>
    </row>
    <row r="410" spans="2:65" s="1" customFormat="1">
      <c r="B410" s="33"/>
      <c r="D410" s="146" t="s">
        <v>148</v>
      </c>
      <c r="F410" s="147" t="s">
        <v>621</v>
      </c>
      <c r="I410" s="148"/>
      <c r="L410" s="33"/>
      <c r="M410" s="149"/>
      <c r="T410" s="54"/>
      <c r="AT410" s="18" t="s">
        <v>148</v>
      </c>
      <c r="AU410" s="18" t="s">
        <v>83</v>
      </c>
    </row>
    <row r="411" spans="2:65" s="1" customFormat="1" ht="16.5" customHeight="1">
      <c r="B411" s="132"/>
      <c r="C411" s="150" t="s">
        <v>598</v>
      </c>
      <c r="D411" s="150" t="s">
        <v>150</v>
      </c>
      <c r="E411" s="151" t="s">
        <v>959</v>
      </c>
      <c r="F411" s="152" t="s">
        <v>960</v>
      </c>
      <c r="G411" s="153" t="s">
        <v>145</v>
      </c>
      <c r="H411" s="154">
        <v>4</v>
      </c>
      <c r="I411" s="155"/>
      <c r="J411" s="156">
        <f>ROUND(I411*H411,2)</f>
        <v>0</v>
      </c>
      <c r="K411" s="152" t="s">
        <v>3</v>
      </c>
      <c r="L411" s="157"/>
      <c r="M411" s="158" t="s">
        <v>3</v>
      </c>
      <c r="N411" s="159" t="s">
        <v>45</v>
      </c>
      <c r="P411" s="142">
        <f>O411*H411</f>
        <v>0</v>
      </c>
      <c r="Q411" s="142">
        <v>3.6999999999999999E-4</v>
      </c>
      <c r="R411" s="142">
        <f>Q411*H411</f>
        <v>1.48E-3</v>
      </c>
      <c r="S411" s="142">
        <v>0</v>
      </c>
      <c r="T411" s="143">
        <f>S411*H411</f>
        <v>0</v>
      </c>
      <c r="AR411" s="144" t="s">
        <v>140</v>
      </c>
      <c r="AT411" s="144" t="s">
        <v>150</v>
      </c>
      <c r="AU411" s="144" t="s">
        <v>83</v>
      </c>
      <c r="AY411" s="18" t="s">
        <v>139</v>
      </c>
      <c r="BE411" s="145">
        <f>IF(N411="základní",J411,0)</f>
        <v>0</v>
      </c>
      <c r="BF411" s="145">
        <f>IF(N411="snížená",J411,0)</f>
        <v>0</v>
      </c>
      <c r="BG411" s="145">
        <f>IF(N411="zákl. přenesená",J411,0)</f>
        <v>0</v>
      </c>
      <c r="BH411" s="145">
        <f>IF(N411="sníž. přenesená",J411,0)</f>
        <v>0</v>
      </c>
      <c r="BI411" s="145">
        <f>IF(N411="nulová",J411,0)</f>
        <v>0</v>
      </c>
      <c r="BJ411" s="18" t="s">
        <v>81</v>
      </c>
      <c r="BK411" s="145">
        <f>ROUND(I411*H411,2)</f>
        <v>0</v>
      </c>
      <c r="BL411" s="18" t="s">
        <v>159</v>
      </c>
      <c r="BM411" s="144" t="s">
        <v>1241</v>
      </c>
    </row>
    <row r="412" spans="2:65" s="12" customFormat="1">
      <c r="B412" s="160"/>
      <c r="D412" s="161" t="s">
        <v>154</v>
      </c>
      <c r="E412" s="162" t="s">
        <v>3</v>
      </c>
      <c r="F412" s="163" t="s">
        <v>932</v>
      </c>
      <c r="H412" s="162" t="s">
        <v>3</v>
      </c>
      <c r="I412" s="164"/>
      <c r="L412" s="160"/>
      <c r="M412" s="165"/>
      <c r="T412" s="166"/>
      <c r="AT412" s="162" t="s">
        <v>154</v>
      </c>
      <c r="AU412" s="162" t="s">
        <v>83</v>
      </c>
      <c r="AV412" s="12" t="s">
        <v>81</v>
      </c>
      <c r="AW412" s="12" t="s">
        <v>35</v>
      </c>
      <c r="AX412" s="12" t="s">
        <v>74</v>
      </c>
      <c r="AY412" s="162" t="s">
        <v>139</v>
      </c>
    </row>
    <row r="413" spans="2:65" s="13" customFormat="1">
      <c r="B413" s="167"/>
      <c r="D413" s="161" t="s">
        <v>154</v>
      </c>
      <c r="E413" s="168" t="s">
        <v>3</v>
      </c>
      <c r="F413" s="169" t="s">
        <v>159</v>
      </c>
      <c r="H413" s="170">
        <v>4</v>
      </c>
      <c r="I413" s="171"/>
      <c r="L413" s="167"/>
      <c r="M413" s="172"/>
      <c r="T413" s="173"/>
      <c r="AT413" s="168" t="s">
        <v>154</v>
      </c>
      <c r="AU413" s="168" t="s">
        <v>83</v>
      </c>
      <c r="AV413" s="13" t="s">
        <v>83</v>
      </c>
      <c r="AW413" s="13" t="s">
        <v>35</v>
      </c>
      <c r="AX413" s="13" t="s">
        <v>81</v>
      </c>
      <c r="AY413" s="168" t="s">
        <v>139</v>
      </c>
    </row>
    <row r="414" spans="2:65" s="1" customFormat="1" ht="16.5" customHeight="1">
      <c r="B414" s="132"/>
      <c r="C414" s="150" t="s">
        <v>469</v>
      </c>
      <c r="D414" s="150" t="s">
        <v>150</v>
      </c>
      <c r="E414" s="151" t="s">
        <v>962</v>
      </c>
      <c r="F414" s="152" t="s">
        <v>963</v>
      </c>
      <c r="G414" s="153" t="s">
        <v>145</v>
      </c>
      <c r="H414" s="154">
        <v>4</v>
      </c>
      <c r="I414" s="155"/>
      <c r="J414" s="156">
        <f>ROUND(I414*H414,2)</f>
        <v>0</v>
      </c>
      <c r="K414" s="152" t="s">
        <v>3</v>
      </c>
      <c r="L414" s="157"/>
      <c r="M414" s="158" t="s">
        <v>3</v>
      </c>
      <c r="N414" s="159" t="s">
        <v>45</v>
      </c>
      <c r="P414" s="142">
        <f>O414*H414</f>
        <v>0</v>
      </c>
      <c r="Q414" s="142">
        <v>1.39E-3</v>
      </c>
      <c r="R414" s="142">
        <f>Q414*H414</f>
        <v>5.5599999999999998E-3</v>
      </c>
      <c r="S414" s="142">
        <v>0</v>
      </c>
      <c r="T414" s="143">
        <f>S414*H414</f>
        <v>0</v>
      </c>
      <c r="AR414" s="144" t="s">
        <v>140</v>
      </c>
      <c r="AT414" s="144" t="s">
        <v>150</v>
      </c>
      <c r="AU414" s="144" t="s">
        <v>83</v>
      </c>
      <c r="AY414" s="18" t="s">
        <v>139</v>
      </c>
      <c r="BE414" s="145">
        <f>IF(N414="základní",J414,0)</f>
        <v>0</v>
      </c>
      <c r="BF414" s="145">
        <f>IF(N414="snížená",J414,0)</f>
        <v>0</v>
      </c>
      <c r="BG414" s="145">
        <f>IF(N414="zákl. přenesená",J414,0)</f>
        <v>0</v>
      </c>
      <c r="BH414" s="145">
        <f>IF(N414="sníž. přenesená",J414,0)</f>
        <v>0</v>
      </c>
      <c r="BI414" s="145">
        <f>IF(N414="nulová",J414,0)</f>
        <v>0</v>
      </c>
      <c r="BJ414" s="18" t="s">
        <v>81</v>
      </c>
      <c r="BK414" s="145">
        <f>ROUND(I414*H414,2)</f>
        <v>0</v>
      </c>
      <c r="BL414" s="18" t="s">
        <v>159</v>
      </c>
      <c r="BM414" s="144" t="s">
        <v>1242</v>
      </c>
    </row>
    <row r="415" spans="2:65" s="12" customFormat="1">
      <c r="B415" s="160"/>
      <c r="D415" s="161" t="s">
        <v>154</v>
      </c>
      <c r="E415" s="162" t="s">
        <v>3</v>
      </c>
      <c r="F415" s="163" t="s">
        <v>932</v>
      </c>
      <c r="H415" s="162" t="s">
        <v>3</v>
      </c>
      <c r="I415" s="164"/>
      <c r="L415" s="160"/>
      <c r="M415" s="165"/>
      <c r="T415" s="166"/>
      <c r="AT415" s="162" t="s">
        <v>154</v>
      </c>
      <c r="AU415" s="162" t="s">
        <v>83</v>
      </c>
      <c r="AV415" s="12" t="s">
        <v>81</v>
      </c>
      <c r="AW415" s="12" t="s">
        <v>35</v>
      </c>
      <c r="AX415" s="12" t="s">
        <v>74</v>
      </c>
      <c r="AY415" s="162" t="s">
        <v>139</v>
      </c>
    </row>
    <row r="416" spans="2:65" s="13" customFormat="1">
      <c r="B416" s="167"/>
      <c r="D416" s="161" t="s">
        <v>154</v>
      </c>
      <c r="E416" s="168" t="s">
        <v>3</v>
      </c>
      <c r="F416" s="169" t="s">
        <v>159</v>
      </c>
      <c r="H416" s="170">
        <v>4</v>
      </c>
      <c r="I416" s="171"/>
      <c r="L416" s="167"/>
      <c r="M416" s="172"/>
      <c r="T416" s="173"/>
      <c r="AT416" s="168" t="s">
        <v>154</v>
      </c>
      <c r="AU416" s="168" t="s">
        <v>83</v>
      </c>
      <c r="AV416" s="13" t="s">
        <v>83</v>
      </c>
      <c r="AW416" s="13" t="s">
        <v>35</v>
      </c>
      <c r="AX416" s="13" t="s">
        <v>81</v>
      </c>
      <c r="AY416" s="168" t="s">
        <v>139</v>
      </c>
    </row>
    <row r="417" spans="2:65" s="1" customFormat="1" ht="49.05" customHeight="1">
      <c r="B417" s="132"/>
      <c r="C417" s="133" t="s">
        <v>606</v>
      </c>
      <c r="D417" s="133" t="s">
        <v>142</v>
      </c>
      <c r="E417" s="134" t="s">
        <v>965</v>
      </c>
      <c r="F417" s="135" t="s">
        <v>966</v>
      </c>
      <c r="G417" s="136" t="s">
        <v>145</v>
      </c>
      <c r="H417" s="137">
        <v>3</v>
      </c>
      <c r="I417" s="138"/>
      <c r="J417" s="139">
        <f>ROUND(I417*H417,2)</f>
        <v>0</v>
      </c>
      <c r="K417" s="135" t="s">
        <v>146</v>
      </c>
      <c r="L417" s="33"/>
      <c r="M417" s="140" t="s">
        <v>3</v>
      </c>
      <c r="N417" s="141" t="s">
        <v>45</v>
      </c>
      <c r="P417" s="142">
        <f>O417*H417</f>
        <v>0</v>
      </c>
      <c r="Q417" s="142">
        <v>1.6199999999999999E-3</v>
      </c>
      <c r="R417" s="142">
        <f>Q417*H417</f>
        <v>4.8599999999999997E-3</v>
      </c>
      <c r="S417" s="142">
        <v>0</v>
      </c>
      <c r="T417" s="143">
        <f>S417*H417</f>
        <v>0</v>
      </c>
      <c r="AR417" s="144" t="s">
        <v>159</v>
      </c>
      <c r="AT417" s="144" t="s">
        <v>142</v>
      </c>
      <c r="AU417" s="144" t="s">
        <v>83</v>
      </c>
      <c r="AY417" s="18" t="s">
        <v>139</v>
      </c>
      <c r="BE417" s="145">
        <f>IF(N417="základní",J417,0)</f>
        <v>0</v>
      </c>
      <c r="BF417" s="145">
        <f>IF(N417="snížená",J417,0)</f>
        <v>0</v>
      </c>
      <c r="BG417" s="145">
        <f>IF(N417="zákl. přenesená",J417,0)</f>
        <v>0</v>
      </c>
      <c r="BH417" s="145">
        <f>IF(N417="sníž. přenesená",J417,0)</f>
        <v>0</v>
      </c>
      <c r="BI417" s="145">
        <f>IF(N417="nulová",J417,0)</f>
        <v>0</v>
      </c>
      <c r="BJ417" s="18" t="s">
        <v>81</v>
      </c>
      <c r="BK417" s="145">
        <f>ROUND(I417*H417,2)</f>
        <v>0</v>
      </c>
      <c r="BL417" s="18" t="s">
        <v>159</v>
      </c>
      <c r="BM417" s="144" t="s">
        <v>1243</v>
      </c>
    </row>
    <row r="418" spans="2:65" s="1" customFormat="1">
      <c r="B418" s="33"/>
      <c r="D418" s="146" t="s">
        <v>148</v>
      </c>
      <c r="F418" s="147" t="s">
        <v>968</v>
      </c>
      <c r="I418" s="148"/>
      <c r="L418" s="33"/>
      <c r="M418" s="149"/>
      <c r="T418" s="54"/>
      <c r="AT418" s="18" t="s">
        <v>148</v>
      </c>
      <c r="AU418" s="18" t="s">
        <v>83</v>
      </c>
    </row>
    <row r="419" spans="2:65" s="1" customFormat="1" ht="24.15" customHeight="1">
      <c r="B419" s="132"/>
      <c r="C419" s="150" t="s">
        <v>472</v>
      </c>
      <c r="D419" s="150" t="s">
        <v>150</v>
      </c>
      <c r="E419" s="151" t="s">
        <v>206</v>
      </c>
      <c r="F419" s="152" t="s">
        <v>207</v>
      </c>
      <c r="G419" s="153" t="s">
        <v>145</v>
      </c>
      <c r="H419" s="154">
        <v>3</v>
      </c>
      <c r="I419" s="155"/>
      <c r="J419" s="156">
        <f>ROUND(I419*H419,2)</f>
        <v>0</v>
      </c>
      <c r="K419" s="152" t="s">
        <v>146</v>
      </c>
      <c r="L419" s="157"/>
      <c r="M419" s="158" t="s">
        <v>3</v>
      </c>
      <c r="N419" s="159" t="s">
        <v>45</v>
      </c>
      <c r="P419" s="142">
        <f>O419*H419</f>
        <v>0</v>
      </c>
      <c r="Q419" s="142">
        <v>1.7999999999999999E-2</v>
      </c>
      <c r="R419" s="142">
        <f>Q419*H419</f>
        <v>5.3999999999999992E-2</v>
      </c>
      <c r="S419" s="142">
        <v>0</v>
      </c>
      <c r="T419" s="143">
        <f>S419*H419</f>
        <v>0</v>
      </c>
      <c r="AR419" s="144" t="s">
        <v>140</v>
      </c>
      <c r="AT419" s="144" t="s">
        <v>150</v>
      </c>
      <c r="AU419" s="144" t="s">
        <v>83</v>
      </c>
      <c r="AY419" s="18" t="s">
        <v>139</v>
      </c>
      <c r="BE419" s="145">
        <f>IF(N419="základní",J419,0)</f>
        <v>0</v>
      </c>
      <c r="BF419" s="145">
        <f>IF(N419="snížená",J419,0)</f>
        <v>0</v>
      </c>
      <c r="BG419" s="145">
        <f>IF(N419="zákl. přenesená",J419,0)</f>
        <v>0</v>
      </c>
      <c r="BH419" s="145">
        <f>IF(N419="sníž. přenesená",J419,0)</f>
        <v>0</v>
      </c>
      <c r="BI419" s="145">
        <f>IF(N419="nulová",J419,0)</f>
        <v>0</v>
      </c>
      <c r="BJ419" s="18" t="s">
        <v>81</v>
      </c>
      <c r="BK419" s="145">
        <f>ROUND(I419*H419,2)</f>
        <v>0</v>
      </c>
      <c r="BL419" s="18" t="s">
        <v>159</v>
      </c>
      <c r="BM419" s="144" t="s">
        <v>1244</v>
      </c>
    </row>
    <row r="420" spans="2:65" s="12" customFormat="1">
      <c r="B420" s="160"/>
      <c r="D420" s="161" t="s">
        <v>154</v>
      </c>
      <c r="E420" s="162" t="s">
        <v>3</v>
      </c>
      <c r="F420" s="163" t="s">
        <v>932</v>
      </c>
      <c r="H420" s="162" t="s">
        <v>3</v>
      </c>
      <c r="I420" s="164"/>
      <c r="L420" s="160"/>
      <c r="M420" s="165"/>
      <c r="T420" s="166"/>
      <c r="AT420" s="162" t="s">
        <v>154</v>
      </c>
      <c r="AU420" s="162" t="s">
        <v>83</v>
      </c>
      <c r="AV420" s="12" t="s">
        <v>81</v>
      </c>
      <c r="AW420" s="12" t="s">
        <v>35</v>
      </c>
      <c r="AX420" s="12" t="s">
        <v>74</v>
      </c>
      <c r="AY420" s="162" t="s">
        <v>139</v>
      </c>
    </row>
    <row r="421" spans="2:65" s="13" customFormat="1">
      <c r="B421" s="167"/>
      <c r="D421" s="161" t="s">
        <v>154</v>
      </c>
      <c r="E421" s="168" t="s">
        <v>3</v>
      </c>
      <c r="F421" s="169" t="s">
        <v>97</v>
      </c>
      <c r="H421" s="170">
        <v>3</v>
      </c>
      <c r="I421" s="171"/>
      <c r="L421" s="167"/>
      <c r="M421" s="172"/>
      <c r="T421" s="173"/>
      <c r="AT421" s="168" t="s">
        <v>154</v>
      </c>
      <c r="AU421" s="168" t="s">
        <v>83</v>
      </c>
      <c r="AV421" s="13" t="s">
        <v>83</v>
      </c>
      <c r="AW421" s="13" t="s">
        <v>35</v>
      </c>
      <c r="AX421" s="13" t="s">
        <v>81</v>
      </c>
      <c r="AY421" s="168" t="s">
        <v>139</v>
      </c>
    </row>
    <row r="422" spans="2:65" s="1" customFormat="1" ht="24.15" customHeight="1">
      <c r="B422" s="132"/>
      <c r="C422" s="150" t="s">
        <v>984</v>
      </c>
      <c r="D422" s="150" t="s">
        <v>150</v>
      </c>
      <c r="E422" s="151" t="s">
        <v>970</v>
      </c>
      <c r="F422" s="152" t="s">
        <v>971</v>
      </c>
      <c r="G422" s="153" t="s">
        <v>145</v>
      </c>
      <c r="H422" s="154">
        <v>3</v>
      </c>
      <c r="I422" s="155"/>
      <c r="J422" s="156">
        <f>ROUND(I422*H422,2)</f>
        <v>0</v>
      </c>
      <c r="K422" s="152" t="s">
        <v>146</v>
      </c>
      <c r="L422" s="157"/>
      <c r="M422" s="158" t="s">
        <v>3</v>
      </c>
      <c r="N422" s="159" t="s">
        <v>45</v>
      </c>
      <c r="P422" s="142">
        <f>O422*H422</f>
        <v>0</v>
      </c>
      <c r="Q422" s="142">
        <v>7.3000000000000001E-3</v>
      </c>
      <c r="R422" s="142">
        <f>Q422*H422</f>
        <v>2.1899999999999999E-2</v>
      </c>
      <c r="S422" s="142">
        <v>0</v>
      </c>
      <c r="T422" s="143">
        <f>S422*H422</f>
        <v>0</v>
      </c>
      <c r="AR422" s="144" t="s">
        <v>140</v>
      </c>
      <c r="AT422" s="144" t="s">
        <v>150</v>
      </c>
      <c r="AU422" s="144" t="s">
        <v>83</v>
      </c>
      <c r="AY422" s="18" t="s">
        <v>139</v>
      </c>
      <c r="BE422" s="145">
        <f>IF(N422="základní",J422,0)</f>
        <v>0</v>
      </c>
      <c r="BF422" s="145">
        <f>IF(N422="snížená",J422,0)</f>
        <v>0</v>
      </c>
      <c r="BG422" s="145">
        <f>IF(N422="zákl. přenesená",J422,0)</f>
        <v>0</v>
      </c>
      <c r="BH422" s="145">
        <f>IF(N422="sníž. přenesená",J422,0)</f>
        <v>0</v>
      </c>
      <c r="BI422" s="145">
        <f>IF(N422="nulová",J422,0)</f>
        <v>0</v>
      </c>
      <c r="BJ422" s="18" t="s">
        <v>81</v>
      </c>
      <c r="BK422" s="145">
        <f>ROUND(I422*H422,2)</f>
        <v>0</v>
      </c>
      <c r="BL422" s="18" t="s">
        <v>159</v>
      </c>
      <c r="BM422" s="144" t="s">
        <v>1245</v>
      </c>
    </row>
    <row r="423" spans="2:65" s="1" customFormat="1" ht="24.15" customHeight="1">
      <c r="B423" s="132"/>
      <c r="C423" s="133" t="s">
        <v>475</v>
      </c>
      <c r="D423" s="133" t="s">
        <v>142</v>
      </c>
      <c r="E423" s="134" t="s">
        <v>1246</v>
      </c>
      <c r="F423" s="135" t="s">
        <v>1247</v>
      </c>
      <c r="G423" s="136" t="s">
        <v>145</v>
      </c>
      <c r="H423" s="137">
        <v>1</v>
      </c>
      <c r="I423" s="138"/>
      <c r="J423" s="139">
        <f>ROUND(I423*H423,2)</f>
        <v>0</v>
      </c>
      <c r="K423" s="135" t="s">
        <v>1248</v>
      </c>
      <c r="L423" s="33"/>
      <c r="M423" s="140" t="s">
        <v>3</v>
      </c>
      <c r="N423" s="141" t="s">
        <v>45</v>
      </c>
      <c r="P423" s="142">
        <f>O423*H423</f>
        <v>0</v>
      </c>
      <c r="Q423" s="142">
        <v>1.3600000000000001E-3</v>
      </c>
      <c r="R423" s="142">
        <f>Q423*H423</f>
        <v>1.3600000000000001E-3</v>
      </c>
      <c r="S423" s="142">
        <v>0</v>
      </c>
      <c r="T423" s="143">
        <f>S423*H423</f>
        <v>0</v>
      </c>
      <c r="AR423" s="144" t="s">
        <v>159</v>
      </c>
      <c r="AT423" s="144" t="s">
        <v>142</v>
      </c>
      <c r="AU423" s="144" t="s">
        <v>83</v>
      </c>
      <c r="AY423" s="18" t="s">
        <v>139</v>
      </c>
      <c r="BE423" s="145">
        <f>IF(N423="základní",J423,0)</f>
        <v>0</v>
      </c>
      <c r="BF423" s="145">
        <f>IF(N423="snížená",J423,0)</f>
        <v>0</v>
      </c>
      <c r="BG423" s="145">
        <f>IF(N423="zákl. přenesená",J423,0)</f>
        <v>0</v>
      </c>
      <c r="BH423" s="145">
        <f>IF(N423="sníž. přenesená",J423,0)</f>
        <v>0</v>
      </c>
      <c r="BI423" s="145">
        <f>IF(N423="nulová",J423,0)</f>
        <v>0</v>
      </c>
      <c r="BJ423" s="18" t="s">
        <v>81</v>
      </c>
      <c r="BK423" s="145">
        <f>ROUND(I423*H423,2)</f>
        <v>0</v>
      </c>
      <c r="BL423" s="18" t="s">
        <v>159</v>
      </c>
      <c r="BM423" s="144" t="s">
        <v>1249</v>
      </c>
    </row>
    <row r="424" spans="2:65" s="1" customFormat="1">
      <c r="B424" s="33"/>
      <c r="D424" s="146" t="s">
        <v>148</v>
      </c>
      <c r="F424" s="147" t="s">
        <v>1250</v>
      </c>
      <c r="I424" s="148"/>
      <c r="L424" s="33"/>
      <c r="M424" s="149"/>
      <c r="T424" s="54"/>
      <c r="AT424" s="18" t="s">
        <v>148</v>
      </c>
      <c r="AU424" s="18" t="s">
        <v>83</v>
      </c>
    </row>
    <row r="425" spans="2:65" s="1" customFormat="1" ht="24.15" customHeight="1">
      <c r="B425" s="132"/>
      <c r="C425" s="150" t="s">
        <v>993</v>
      </c>
      <c r="D425" s="150" t="s">
        <v>150</v>
      </c>
      <c r="E425" s="151" t="s">
        <v>1251</v>
      </c>
      <c r="F425" s="152" t="s">
        <v>1252</v>
      </c>
      <c r="G425" s="153" t="s">
        <v>145</v>
      </c>
      <c r="H425" s="154">
        <v>1</v>
      </c>
      <c r="I425" s="155"/>
      <c r="J425" s="156">
        <f>ROUND(I425*H425,2)</f>
        <v>0</v>
      </c>
      <c r="K425" s="152" t="s">
        <v>146</v>
      </c>
      <c r="L425" s="157"/>
      <c r="M425" s="158" t="s">
        <v>3</v>
      </c>
      <c r="N425" s="159" t="s">
        <v>45</v>
      </c>
      <c r="P425" s="142">
        <f>O425*H425</f>
        <v>0</v>
      </c>
      <c r="Q425" s="142">
        <v>3.5400000000000001E-2</v>
      </c>
      <c r="R425" s="142">
        <f>Q425*H425</f>
        <v>3.5400000000000001E-2</v>
      </c>
      <c r="S425" s="142">
        <v>0</v>
      </c>
      <c r="T425" s="143">
        <f>S425*H425</f>
        <v>0</v>
      </c>
      <c r="AR425" s="144" t="s">
        <v>140</v>
      </c>
      <c r="AT425" s="144" t="s">
        <v>150</v>
      </c>
      <c r="AU425" s="144" t="s">
        <v>83</v>
      </c>
      <c r="AY425" s="18" t="s">
        <v>139</v>
      </c>
      <c r="BE425" s="145">
        <f>IF(N425="základní",J425,0)</f>
        <v>0</v>
      </c>
      <c r="BF425" s="145">
        <f>IF(N425="snížená",J425,0)</f>
        <v>0</v>
      </c>
      <c r="BG425" s="145">
        <f>IF(N425="zákl. přenesená",J425,0)</f>
        <v>0</v>
      </c>
      <c r="BH425" s="145">
        <f>IF(N425="sníž. přenesená",J425,0)</f>
        <v>0</v>
      </c>
      <c r="BI425" s="145">
        <f>IF(N425="nulová",J425,0)</f>
        <v>0</v>
      </c>
      <c r="BJ425" s="18" t="s">
        <v>81</v>
      </c>
      <c r="BK425" s="145">
        <f>ROUND(I425*H425,2)</f>
        <v>0</v>
      </c>
      <c r="BL425" s="18" t="s">
        <v>159</v>
      </c>
      <c r="BM425" s="144" t="s">
        <v>1253</v>
      </c>
    </row>
    <row r="426" spans="2:65" s="12" customFormat="1">
      <c r="B426" s="160"/>
      <c r="D426" s="161" t="s">
        <v>154</v>
      </c>
      <c r="E426" s="162" t="s">
        <v>3</v>
      </c>
      <c r="F426" s="163" t="s">
        <v>932</v>
      </c>
      <c r="H426" s="162" t="s">
        <v>3</v>
      </c>
      <c r="I426" s="164"/>
      <c r="L426" s="160"/>
      <c r="M426" s="165"/>
      <c r="T426" s="166"/>
      <c r="AT426" s="162" t="s">
        <v>154</v>
      </c>
      <c r="AU426" s="162" t="s">
        <v>83</v>
      </c>
      <c r="AV426" s="12" t="s">
        <v>81</v>
      </c>
      <c r="AW426" s="12" t="s">
        <v>35</v>
      </c>
      <c r="AX426" s="12" t="s">
        <v>74</v>
      </c>
      <c r="AY426" s="162" t="s">
        <v>139</v>
      </c>
    </row>
    <row r="427" spans="2:65" s="13" customFormat="1">
      <c r="B427" s="167"/>
      <c r="D427" s="161" t="s">
        <v>154</v>
      </c>
      <c r="E427" s="168" t="s">
        <v>3</v>
      </c>
      <c r="F427" s="169" t="s">
        <v>81</v>
      </c>
      <c r="H427" s="170">
        <v>1</v>
      </c>
      <c r="I427" s="171"/>
      <c r="L427" s="167"/>
      <c r="M427" s="172"/>
      <c r="T427" s="173"/>
      <c r="AT427" s="168" t="s">
        <v>154</v>
      </c>
      <c r="AU427" s="168" t="s">
        <v>83</v>
      </c>
      <c r="AV427" s="13" t="s">
        <v>83</v>
      </c>
      <c r="AW427" s="13" t="s">
        <v>35</v>
      </c>
      <c r="AX427" s="13" t="s">
        <v>81</v>
      </c>
      <c r="AY427" s="168" t="s">
        <v>139</v>
      </c>
    </row>
    <row r="428" spans="2:65" s="1" customFormat="1" ht="16.5" customHeight="1">
      <c r="B428" s="132"/>
      <c r="C428" s="150" t="s">
        <v>478</v>
      </c>
      <c r="D428" s="150" t="s">
        <v>150</v>
      </c>
      <c r="E428" s="151" t="s">
        <v>1254</v>
      </c>
      <c r="F428" s="152" t="s">
        <v>1255</v>
      </c>
      <c r="G428" s="153" t="s">
        <v>145</v>
      </c>
      <c r="H428" s="154">
        <v>1</v>
      </c>
      <c r="I428" s="155"/>
      <c r="J428" s="156">
        <f>ROUND(I428*H428,2)</f>
        <v>0</v>
      </c>
      <c r="K428" s="152" t="s">
        <v>3</v>
      </c>
      <c r="L428" s="157"/>
      <c r="M428" s="158" t="s">
        <v>3</v>
      </c>
      <c r="N428" s="159" t="s">
        <v>45</v>
      </c>
      <c r="P428" s="142">
        <f>O428*H428</f>
        <v>0</v>
      </c>
      <c r="Q428" s="142">
        <v>1.5E-3</v>
      </c>
      <c r="R428" s="142">
        <f>Q428*H428</f>
        <v>1.5E-3</v>
      </c>
      <c r="S428" s="142">
        <v>0</v>
      </c>
      <c r="T428" s="143">
        <f>S428*H428</f>
        <v>0</v>
      </c>
      <c r="AR428" s="144" t="s">
        <v>140</v>
      </c>
      <c r="AT428" s="144" t="s">
        <v>150</v>
      </c>
      <c r="AU428" s="144" t="s">
        <v>83</v>
      </c>
      <c r="AY428" s="18" t="s">
        <v>139</v>
      </c>
      <c r="BE428" s="145">
        <f>IF(N428="základní",J428,0)</f>
        <v>0</v>
      </c>
      <c r="BF428" s="145">
        <f>IF(N428="snížená",J428,0)</f>
        <v>0</v>
      </c>
      <c r="BG428" s="145">
        <f>IF(N428="zákl. přenesená",J428,0)</f>
        <v>0</v>
      </c>
      <c r="BH428" s="145">
        <f>IF(N428="sníž. přenesená",J428,0)</f>
        <v>0</v>
      </c>
      <c r="BI428" s="145">
        <f>IF(N428="nulová",J428,0)</f>
        <v>0</v>
      </c>
      <c r="BJ428" s="18" t="s">
        <v>81</v>
      </c>
      <c r="BK428" s="145">
        <f>ROUND(I428*H428,2)</f>
        <v>0</v>
      </c>
      <c r="BL428" s="18" t="s">
        <v>159</v>
      </c>
      <c r="BM428" s="144" t="s">
        <v>1256</v>
      </c>
    </row>
    <row r="429" spans="2:65" s="1" customFormat="1" ht="37.799999999999997" customHeight="1">
      <c r="B429" s="132"/>
      <c r="C429" s="133" t="s">
        <v>1001</v>
      </c>
      <c r="D429" s="133" t="s">
        <v>142</v>
      </c>
      <c r="E429" s="134" t="s">
        <v>973</v>
      </c>
      <c r="F429" s="135" t="s">
        <v>974</v>
      </c>
      <c r="G429" s="136" t="s">
        <v>145</v>
      </c>
      <c r="H429" s="137">
        <v>1</v>
      </c>
      <c r="I429" s="138"/>
      <c r="J429" s="139">
        <f>ROUND(I429*H429,2)</f>
        <v>0</v>
      </c>
      <c r="K429" s="135" t="s">
        <v>146</v>
      </c>
      <c r="L429" s="33"/>
      <c r="M429" s="140" t="s">
        <v>3</v>
      </c>
      <c r="N429" s="141" t="s">
        <v>45</v>
      </c>
      <c r="P429" s="142">
        <f>O429*H429</f>
        <v>0</v>
      </c>
      <c r="Q429" s="142">
        <v>0</v>
      </c>
      <c r="R429" s="142">
        <f>Q429*H429</f>
        <v>0</v>
      </c>
      <c r="S429" s="142">
        <v>0</v>
      </c>
      <c r="T429" s="143">
        <f>S429*H429</f>
        <v>0</v>
      </c>
      <c r="AR429" s="144" t="s">
        <v>159</v>
      </c>
      <c r="AT429" s="144" t="s">
        <v>142</v>
      </c>
      <c r="AU429" s="144" t="s">
        <v>83</v>
      </c>
      <c r="AY429" s="18" t="s">
        <v>139</v>
      </c>
      <c r="BE429" s="145">
        <f>IF(N429="základní",J429,0)</f>
        <v>0</v>
      </c>
      <c r="BF429" s="145">
        <f>IF(N429="snížená",J429,0)</f>
        <v>0</v>
      </c>
      <c r="BG429" s="145">
        <f>IF(N429="zákl. přenesená",J429,0)</f>
        <v>0</v>
      </c>
      <c r="BH429" s="145">
        <f>IF(N429="sníž. přenesená",J429,0)</f>
        <v>0</v>
      </c>
      <c r="BI429" s="145">
        <f>IF(N429="nulová",J429,0)</f>
        <v>0</v>
      </c>
      <c r="BJ429" s="18" t="s">
        <v>81</v>
      </c>
      <c r="BK429" s="145">
        <f>ROUND(I429*H429,2)</f>
        <v>0</v>
      </c>
      <c r="BL429" s="18" t="s">
        <v>159</v>
      </c>
      <c r="BM429" s="144" t="s">
        <v>1257</v>
      </c>
    </row>
    <row r="430" spans="2:65" s="1" customFormat="1">
      <c r="B430" s="33"/>
      <c r="D430" s="146" t="s">
        <v>148</v>
      </c>
      <c r="F430" s="147" t="s">
        <v>976</v>
      </c>
      <c r="I430" s="148"/>
      <c r="L430" s="33"/>
      <c r="M430" s="149"/>
      <c r="T430" s="54"/>
      <c r="AT430" s="18" t="s">
        <v>148</v>
      </c>
      <c r="AU430" s="18" t="s">
        <v>83</v>
      </c>
    </row>
    <row r="431" spans="2:65" s="1" customFormat="1" ht="21.75" customHeight="1">
      <c r="B431" s="132"/>
      <c r="C431" s="150" t="s">
        <v>484</v>
      </c>
      <c r="D431" s="150" t="s">
        <v>150</v>
      </c>
      <c r="E431" s="151" t="s">
        <v>977</v>
      </c>
      <c r="F431" s="152" t="s">
        <v>978</v>
      </c>
      <c r="G431" s="153" t="s">
        <v>145</v>
      </c>
      <c r="H431" s="154">
        <v>1</v>
      </c>
      <c r="I431" s="155"/>
      <c r="J431" s="156">
        <f>ROUND(I431*H431,2)</f>
        <v>0</v>
      </c>
      <c r="K431" s="152" t="s">
        <v>146</v>
      </c>
      <c r="L431" s="157"/>
      <c r="M431" s="158" t="s">
        <v>3</v>
      </c>
      <c r="N431" s="159" t="s">
        <v>45</v>
      </c>
      <c r="P431" s="142">
        <f>O431*H431</f>
        <v>0</v>
      </c>
      <c r="Q431" s="142">
        <v>8.0000000000000002E-3</v>
      </c>
      <c r="R431" s="142">
        <f>Q431*H431</f>
        <v>8.0000000000000002E-3</v>
      </c>
      <c r="S431" s="142">
        <v>0</v>
      </c>
      <c r="T431" s="143">
        <f>S431*H431</f>
        <v>0</v>
      </c>
      <c r="AR431" s="144" t="s">
        <v>140</v>
      </c>
      <c r="AT431" s="144" t="s">
        <v>150</v>
      </c>
      <c r="AU431" s="144" t="s">
        <v>83</v>
      </c>
      <c r="AY431" s="18" t="s">
        <v>139</v>
      </c>
      <c r="BE431" s="145">
        <f>IF(N431="základní",J431,0)</f>
        <v>0</v>
      </c>
      <c r="BF431" s="145">
        <f>IF(N431="snížená",J431,0)</f>
        <v>0</v>
      </c>
      <c r="BG431" s="145">
        <f>IF(N431="zákl. přenesená",J431,0)</f>
        <v>0</v>
      </c>
      <c r="BH431" s="145">
        <f>IF(N431="sníž. přenesená",J431,0)</f>
        <v>0</v>
      </c>
      <c r="BI431" s="145">
        <f>IF(N431="nulová",J431,0)</f>
        <v>0</v>
      </c>
      <c r="BJ431" s="18" t="s">
        <v>81</v>
      </c>
      <c r="BK431" s="145">
        <f>ROUND(I431*H431,2)</f>
        <v>0</v>
      </c>
      <c r="BL431" s="18" t="s">
        <v>159</v>
      </c>
      <c r="BM431" s="144" t="s">
        <v>1258</v>
      </c>
    </row>
    <row r="432" spans="2:65" s="12" customFormat="1">
      <c r="B432" s="160"/>
      <c r="D432" s="161" t="s">
        <v>154</v>
      </c>
      <c r="E432" s="162" t="s">
        <v>3</v>
      </c>
      <c r="F432" s="163" t="s">
        <v>932</v>
      </c>
      <c r="H432" s="162" t="s">
        <v>3</v>
      </c>
      <c r="I432" s="164"/>
      <c r="L432" s="160"/>
      <c r="M432" s="165"/>
      <c r="T432" s="166"/>
      <c r="AT432" s="162" t="s">
        <v>154</v>
      </c>
      <c r="AU432" s="162" t="s">
        <v>83</v>
      </c>
      <c r="AV432" s="12" t="s">
        <v>81</v>
      </c>
      <c r="AW432" s="12" t="s">
        <v>35</v>
      </c>
      <c r="AX432" s="12" t="s">
        <v>74</v>
      </c>
      <c r="AY432" s="162" t="s">
        <v>139</v>
      </c>
    </row>
    <row r="433" spans="2:65" s="13" customFormat="1">
      <c r="B433" s="167"/>
      <c r="D433" s="161" t="s">
        <v>154</v>
      </c>
      <c r="E433" s="168" t="s">
        <v>3</v>
      </c>
      <c r="F433" s="169" t="s">
        <v>81</v>
      </c>
      <c r="H433" s="170">
        <v>1</v>
      </c>
      <c r="I433" s="171"/>
      <c r="L433" s="167"/>
      <c r="M433" s="172"/>
      <c r="T433" s="173"/>
      <c r="AT433" s="168" t="s">
        <v>154</v>
      </c>
      <c r="AU433" s="168" t="s">
        <v>83</v>
      </c>
      <c r="AV433" s="13" t="s">
        <v>83</v>
      </c>
      <c r="AW433" s="13" t="s">
        <v>35</v>
      </c>
      <c r="AX433" s="13" t="s">
        <v>81</v>
      </c>
      <c r="AY433" s="168" t="s">
        <v>139</v>
      </c>
    </row>
    <row r="434" spans="2:65" s="1" customFormat="1" ht="16.5" customHeight="1">
      <c r="B434" s="132"/>
      <c r="C434" s="133" t="s">
        <v>1010</v>
      </c>
      <c r="D434" s="133" t="s">
        <v>142</v>
      </c>
      <c r="E434" s="134" t="s">
        <v>980</v>
      </c>
      <c r="F434" s="135" t="s">
        <v>981</v>
      </c>
      <c r="G434" s="136" t="s">
        <v>169</v>
      </c>
      <c r="H434" s="137">
        <v>35.200000000000003</v>
      </c>
      <c r="I434" s="138"/>
      <c r="J434" s="139">
        <f>ROUND(I434*H434,2)</f>
        <v>0</v>
      </c>
      <c r="K434" s="135" t="s">
        <v>146</v>
      </c>
      <c r="L434" s="33"/>
      <c r="M434" s="140" t="s">
        <v>3</v>
      </c>
      <c r="N434" s="141" t="s">
        <v>45</v>
      </c>
      <c r="P434" s="142">
        <f>O434*H434</f>
        <v>0</v>
      </c>
      <c r="Q434" s="142">
        <v>0</v>
      </c>
      <c r="R434" s="142">
        <f>Q434*H434</f>
        <v>0</v>
      </c>
      <c r="S434" s="142">
        <v>0</v>
      </c>
      <c r="T434" s="143">
        <f>S434*H434</f>
        <v>0</v>
      </c>
      <c r="AR434" s="144" t="s">
        <v>159</v>
      </c>
      <c r="AT434" s="144" t="s">
        <v>142</v>
      </c>
      <c r="AU434" s="144" t="s">
        <v>83</v>
      </c>
      <c r="AY434" s="18" t="s">
        <v>139</v>
      </c>
      <c r="BE434" s="145">
        <f>IF(N434="základní",J434,0)</f>
        <v>0</v>
      </c>
      <c r="BF434" s="145">
        <f>IF(N434="snížená",J434,0)</f>
        <v>0</v>
      </c>
      <c r="BG434" s="145">
        <f>IF(N434="zákl. přenesená",J434,0)</f>
        <v>0</v>
      </c>
      <c r="BH434" s="145">
        <f>IF(N434="sníž. přenesená",J434,0)</f>
        <v>0</v>
      </c>
      <c r="BI434" s="145">
        <f>IF(N434="nulová",J434,0)</f>
        <v>0</v>
      </c>
      <c r="BJ434" s="18" t="s">
        <v>81</v>
      </c>
      <c r="BK434" s="145">
        <f>ROUND(I434*H434,2)</f>
        <v>0</v>
      </c>
      <c r="BL434" s="18" t="s">
        <v>159</v>
      </c>
      <c r="BM434" s="144" t="s">
        <v>1259</v>
      </c>
    </row>
    <row r="435" spans="2:65" s="1" customFormat="1">
      <c r="B435" s="33"/>
      <c r="D435" s="146" t="s">
        <v>148</v>
      </c>
      <c r="F435" s="147" t="s">
        <v>983</v>
      </c>
      <c r="I435" s="148"/>
      <c r="L435" s="33"/>
      <c r="M435" s="149"/>
      <c r="T435" s="54"/>
      <c r="AT435" s="18" t="s">
        <v>148</v>
      </c>
      <c r="AU435" s="18" t="s">
        <v>83</v>
      </c>
    </row>
    <row r="436" spans="2:65" s="12" customFormat="1">
      <c r="B436" s="160"/>
      <c r="D436" s="161" t="s">
        <v>154</v>
      </c>
      <c r="E436" s="162" t="s">
        <v>3</v>
      </c>
      <c r="F436" s="163" t="s">
        <v>692</v>
      </c>
      <c r="H436" s="162" t="s">
        <v>3</v>
      </c>
      <c r="I436" s="164"/>
      <c r="L436" s="160"/>
      <c r="M436" s="165"/>
      <c r="T436" s="166"/>
      <c r="AT436" s="162" t="s">
        <v>154</v>
      </c>
      <c r="AU436" s="162" t="s">
        <v>83</v>
      </c>
      <c r="AV436" s="12" t="s">
        <v>81</v>
      </c>
      <c r="AW436" s="12" t="s">
        <v>35</v>
      </c>
      <c r="AX436" s="12" t="s">
        <v>74</v>
      </c>
      <c r="AY436" s="162" t="s">
        <v>139</v>
      </c>
    </row>
    <row r="437" spans="2:65" s="13" customFormat="1">
      <c r="B437" s="167"/>
      <c r="D437" s="161" t="s">
        <v>154</v>
      </c>
      <c r="E437" s="168" t="s">
        <v>3</v>
      </c>
      <c r="F437" s="169" t="s">
        <v>1201</v>
      </c>
      <c r="H437" s="170">
        <v>35.200000000000003</v>
      </c>
      <c r="I437" s="171"/>
      <c r="L437" s="167"/>
      <c r="M437" s="172"/>
      <c r="T437" s="173"/>
      <c r="AT437" s="168" t="s">
        <v>154</v>
      </c>
      <c r="AU437" s="168" t="s">
        <v>83</v>
      </c>
      <c r="AV437" s="13" t="s">
        <v>83</v>
      </c>
      <c r="AW437" s="13" t="s">
        <v>35</v>
      </c>
      <c r="AX437" s="13" t="s">
        <v>81</v>
      </c>
      <c r="AY437" s="168" t="s">
        <v>139</v>
      </c>
    </row>
    <row r="438" spans="2:65" s="1" customFormat="1" ht="24.15" customHeight="1">
      <c r="B438" s="132"/>
      <c r="C438" s="133" t="s">
        <v>488</v>
      </c>
      <c r="D438" s="133" t="s">
        <v>142</v>
      </c>
      <c r="E438" s="134" t="s">
        <v>985</v>
      </c>
      <c r="F438" s="135" t="s">
        <v>986</v>
      </c>
      <c r="G438" s="136" t="s">
        <v>169</v>
      </c>
      <c r="H438" s="137">
        <v>35.200000000000003</v>
      </c>
      <c r="I438" s="138"/>
      <c r="J438" s="139">
        <f>ROUND(I438*H438,2)</f>
        <v>0</v>
      </c>
      <c r="K438" s="135" t="s">
        <v>146</v>
      </c>
      <c r="L438" s="33"/>
      <c r="M438" s="140" t="s">
        <v>3</v>
      </c>
      <c r="N438" s="141" t="s">
        <v>45</v>
      </c>
      <c r="P438" s="142">
        <f>O438*H438</f>
        <v>0</v>
      </c>
      <c r="Q438" s="142">
        <v>0</v>
      </c>
      <c r="R438" s="142">
        <f>Q438*H438</f>
        <v>0</v>
      </c>
      <c r="S438" s="142">
        <v>0</v>
      </c>
      <c r="T438" s="143">
        <f>S438*H438</f>
        <v>0</v>
      </c>
      <c r="AR438" s="144" t="s">
        <v>159</v>
      </c>
      <c r="AT438" s="144" t="s">
        <v>142</v>
      </c>
      <c r="AU438" s="144" t="s">
        <v>83</v>
      </c>
      <c r="AY438" s="18" t="s">
        <v>139</v>
      </c>
      <c r="BE438" s="145">
        <f>IF(N438="základní",J438,0)</f>
        <v>0</v>
      </c>
      <c r="BF438" s="145">
        <f>IF(N438="snížená",J438,0)</f>
        <v>0</v>
      </c>
      <c r="BG438" s="145">
        <f>IF(N438="zákl. přenesená",J438,0)</f>
        <v>0</v>
      </c>
      <c r="BH438" s="145">
        <f>IF(N438="sníž. přenesená",J438,0)</f>
        <v>0</v>
      </c>
      <c r="BI438" s="145">
        <f>IF(N438="nulová",J438,0)</f>
        <v>0</v>
      </c>
      <c r="BJ438" s="18" t="s">
        <v>81</v>
      </c>
      <c r="BK438" s="145">
        <f>ROUND(I438*H438,2)</f>
        <v>0</v>
      </c>
      <c r="BL438" s="18" t="s">
        <v>159</v>
      </c>
      <c r="BM438" s="144" t="s">
        <v>1260</v>
      </c>
    </row>
    <row r="439" spans="2:65" s="1" customFormat="1">
      <c r="B439" s="33"/>
      <c r="D439" s="146" t="s">
        <v>148</v>
      </c>
      <c r="F439" s="147" t="s">
        <v>988</v>
      </c>
      <c r="I439" s="148"/>
      <c r="L439" s="33"/>
      <c r="M439" s="149"/>
      <c r="T439" s="54"/>
      <c r="AT439" s="18" t="s">
        <v>148</v>
      </c>
      <c r="AU439" s="18" t="s">
        <v>83</v>
      </c>
    </row>
    <row r="440" spans="2:65" s="12" customFormat="1">
      <c r="B440" s="160"/>
      <c r="D440" s="161" t="s">
        <v>154</v>
      </c>
      <c r="E440" s="162" t="s">
        <v>3</v>
      </c>
      <c r="F440" s="163" t="s">
        <v>692</v>
      </c>
      <c r="H440" s="162" t="s">
        <v>3</v>
      </c>
      <c r="I440" s="164"/>
      <c r="L440" s="160"/>
      <c r="M440" s="165"/>
      <c r="T440" s="166"/>
      <c r="AT440" s="162" t="s">
        <v>154</v>
      </c>
      <c r="AU440" s="162" t="s">
        <v>83</v>
      </c>
      <c r="AV440" s="12" t="s">
        <v>81</v>
      </c>
      <c r="AW440" s="12" t="s">
        <v>35</v>
      </c>
      <c r="AX440" s="12" t="s">
        <v>74</v>
      </c>
      <c r="AY440" s="162" t="s">
        <v>139</v>
      </c>
    </row>
    <row r="441" spans="2:65" s="13" customFormat="1">
      <c r="B441" s="167"/>
      <c r="D441" s="161" t="s">
        <v>154</v>
      </c>
      <c r="E441" s="168" t="s">
        <v>3</v>
      </c>
      <c r="F441" s="169" t="s">
        <v>1201</v>
      </c>
      <c r="H441" s="170">
        <v>35.200000000000003</v>
      </c>
      <c r="I441" s="171"/>
      <c r="L441" s="167"/>
      <c r="M441" s="172"/>
      <c r="T441" s="173"/>
      <c r="AT441" s="168" t="s">
        <v>154</v>
      </c>
      <c r="AU441" s="168" t="s">
        <v>83</v>
      </c>
      <c r="AV441" s="13" t="s">
        <v>83</v>
      </c>
      <c r="AW441" s="13" t="s">
        <v>35</v>
      </c>
      <c r="AX441" s="13" t="s">
        <v>81</v>
      </c>
      <c r="AY441" s="168" t="s">
        <v>139</v>
      </c>
    </row>
    <row r="442" spans="2:65" s="1" customFormat="1" ht="24.15" customHeight="1">
      <c r="B442" s="132"/>
      <c r="C442" s="133" t="s">
        <v>1018</v>
      </c>
      <c r="D442" s="133" t="s">
        <v>142</v>
      </c>
      <c r="E442" s="134" t="s">
        <v>989</v>
      </c>
      <c r="F442" s="135" t="s">
        <v>990</v>
      </c>
      <c r="G442" s="136" t="s">
        <v>145</v>
      </c>
      <c r="H442" s="137">
        <v>1</v>
      </c>
      <c r="I442" s="138"/>
      <c r="J442" s="139">
        <f>ROUND(I442*H442,2)</f>
        <v>0</v>
      </c>
      <c r="K442" s="135" t="s">
        <v>146</v>
      </c>
      <c r="L442" s="33"/>
      <c r="M442" s="140" t="s">
        <v>3</v>
      </c>
      <c r="N442" s="141" t="s">
        <v>45</v>
      </c>
      <c r="P442" s="142">
        <f>O442*H442</f>
        <v>0</v>
      </c>
      <c r="Q442" s="142">
        <v>0.45937</v>
      </c>
      <c r="R442" s="142">
        <f>Q442*H442</f>
        <v>0.45937</v>
      </c>
      <c r="S442" s="142">
        <v>0</v>
      </c>
      <c r="T442" s="143">
        <f>S442*H442</f>
        <v>0</v>
      </c>
      <c r="AR442" s="144" t="s">
        <v>159</v>
      </c>
      <c r="AT442" s="144" t="s">
        <v>142</v>
      </c>
      <c r="AU442" s="144" t="s">
        <v>83</v>
      </c>
      <c r="AY442" s="18" t="s">
        <v>139</v>
      </c>
      <c r="BE442" s="145">
        <f>IF(N442="základní",J442,0)</f>
        <v>0</v>
      </c>
      <c r="BF442" s="145">
        <f>IF(N442="snížená",J442,0)</f>
        <v>0</v>
      </c>
      <c r="BG442" s="145">
        <f>IF(N442="zákl. přenesená",J442,0)</f>
        <v>0</v>
      </c>
      <c r="BH442" s="145">
        <f>IF(N442="sníž. přenesená",J442,0)</f>
        <v>0</v>
      </c>
      <c r="BI442" s="145">
        <f>IF(N442="nulová",J442,0)</f>
        <v>0</v>
      </c>
      <c r="BJ442" s="18" t="s">
        <v>81</v>
      </c>
      <c r="BK442" s="145">
        <f>ROUND(I442*H442,2)</f>
        <v>0</v>
      </c>
      <c r="BL442" s="18" t="s">
        <v>159</v>
      </c>
      <c r="BM442" s="144" t="s">
        <v>1261</v>
      </c>
    </row>
    <row r="443" spans="2:65" s="1" customFormat="1">
      <c r="B443" s="33"/>
      <c r="D443" s="146" t="s">
        <v>148</v>
      </c>
      <c r="F443" s="147" t="s">
        <v>992</v>
      </c>
      <c r="I443" s="148"/>
      <c r="L443" s="33"/>
      <c r="M443" s="149"/>
      <c r="T443" s="54"/>
      <c r="AT443" s="18" t="s">
        <v>148</v>
      </c>
      <c r="AU443" s="18" t="s">
        <v>83</v>
      </c>
    </row>
    <row r="444" spans="2:65" s="1" customFormat="1" ht="24.15" customHeight="1">
      <c r="B444" s="132"/>
      <c r="C444" s="133" t="s">
        <v>492</v>
      </c>
      <c r="D444" s="133" t="s">
        <v>142</v>
      </c>
      <c r="E444" s="134" t="s">
        <v>1262</v>
      </c>
      <c r="F444" s="135" t="s">
        <v>1263</v>
      </c>
      <c r="G444" s="136" t="s">
        <v>145</v>
      </c>
      <c r="H444" s="137">
        <v>1</v>
      </c>
      <c r="I444" s="138"/>
      <c r="J444" s="139">
        <f>ROUND(I444*H444,2)</f>
        <v>0</v>
      </c>
      <c r="K444" s="135" t="s">
        <v>146</v>
      </c>
      <c r="L444" s="33"/>
      <c r="M444" s="140" t="s">
        <v>3</v>
      </c>
      <c r="N444" s="141" t="s">
        <v>45</v>
      </c>
      <c r="P444" s="142">
        <f>O444*H444</f>
        <v>0</v>
      </c>
      <c r="Q444" s="142">
        <v>1.0189999999999999E-2</v>
      </c>
      <c r="R444" s="142">
        <f>Q444*H444</f>
        <v>1.0189999999999999E-2</v>
      </c>
      <c r="S444" s="142">
        <v>0</v>
      </c>
      <c r="T444" s="143">
        <f>S444*H444</f>
        <v>0</v>
      </c>
      <c r="AR444" s="144" t="s">
        <v>159</v>
      </c>
      <c r="AT444" s="144" t="s">
        <v>142</v>
      </c>
      <c r="AU444" s="144" t="s">
        <v>83</v>
      </c>
      <c r="AY444" s="18" t="s">
        <v>139</v>
      </c>
      <c r="BE444" s="145">
        <f>IF(N444="základní",J444,0)</f>
        <v>0</v>
      </c>
      <c r="BF444" s="145">
        <f>IF(N444="snížená",J444,0)</f>
        <v>0</v>
      </c>
      <c r="BG444" s="145">
        <f>IF(N444="zákl. přenesená",J444,0)</f>
        <v>0</v>
      </c>
      <c r="BH444" s="145">
        <f>IF(N444="sníž. přenesená",J444,0)</f>
        <v>0</v>
      </c>
      <c r="BI444" s="145">
        <f>IF(N444="nulová",J444,0)</f>
        <v>0</v>
      </c>
      <c r="BJ444" s="18" t="s">
        <v>81</v>
      </c>
      <c r="BK444" s="145">
        <f>ROUND(I444*H444,2)</f>
        <v>0</v>
      </c>
      <c r="BL444" s="18" t="s">
        <v>159</v>
      </c>
      <c r="BM444" s="144" t="s">
        <v>1264</v>
      </c>
    </row>
    <row r="445" spans="2:65" s="1" customFormat="1">
      <c r="B445" s="33"/>
      <c r="D445" s="146" t="s">
        <v>148</v>
      </c>
      <c r="F445" s="147" t="s">
        <v>1265</v>
      </c>
      <c r="I445" s="148"/>
      <c r="L445" s="33"/>
      <c r="M445" s="149"/>
      <c r="T445" s="54"/>
      <c r="AT445" s="18" t="s">
        <v>148</v>
      </c>
      <c r="AU445" s="18" t="s">
        <v>83</v>
      </c>
    </row>
    <row r="446" spans="2:65" s="12" customFormat="1">
      <c r="B446" s="160"/>
      <c r="D446" s="161" t="s">
        <v>154</v>
      </c>
      <c r="E446" s="162" t="s">
        <v>3</v>
      </c>
      <c r="F446" s="163" t="s">
        <v>1266</v>
      </c>
      <c r="H446" s="162" t="s">
        <v>3</v>
      </c>
      <c r="I446" s="164"/>
      <c r="L446" s="160"/>
      <c r="M446" s="165"/>
      <c r="T446" s="166"/>
      <c r="AT446" s="162" t="s">
        <v>154</v>
      </c>
      <c r="AU446" s="162" t="s">
        <v>83</v>
      </c>
      <c r="AV446" s="12" t="s">
        <v>81</v>
      </c>
      <c r="AW446" s="12" t="s">
        <v>35</v>
      </c>
      <c r="AX446" s="12" t="s">
        <v>74</v>
      </c>
      <c r="AY446" s="162" t="s">
        <v>139</v>
      </c>
    </row>
    <row r="447" spans="2:65" s="12" customFormat="1">
      <c r="B447" s="160"/>
      <c r="D447" s="161" t="s">
        <v>154</v>
      </c>
      <c r="E447" s="162" t="s">
        <v>3</v>
      </c>
      <c r="F447" s="163" t="s">
        <v>1267</v>
      </c>
      <c r="H447" s="162" t="s">
        <v>3</v>
      </c>
      <c r="I447" s="164"/>
      <c r="L447" s="160"/>
      <c r="M447" s="165"/>
      <c r="T447" s="166"/>
      <c r="AT447" s="162" t="s">
        <v>154</v>
      </c>
      <c r="AU447" s="162" t="s">
        <v>83</v>
      </c>
      <c r="AV447" s="12" t="s">
        <v>81</v>
      </c>
      <c r="AW447" s="12" t="s">
        <v>35</v>
      </c>
      <c r="AX447" s="12" t="s">
        <v>74</v>
      </c>
      <c r="AY447" s="162" t="s">
        <v>139</v>
      </c>
    </row>
    <row r="448" spans="2:65" s="13" customFormat="1">
      <c r="B448" s="167"/>
      <c r="D448" s="161" t="s">
        <v>154</v>
      </c>
      <c r="E448" s="168" t="s">
        <v>3</v>
      </c>
      <c r="F448" s="169" t="s">
        <v>81</v>
      </c>
      <c r="H448" s="170">
        <v>1</v>
      </c>
      <c r="I448" s="171"/>
      <c r="L448" s="167"/>
      <c r="M448" s="172"/>
      <c r="T448" s="173"/>
      <c r="AT448" s="168" t="s">
        <v>154</v>
      </c>
      <c r="AU448" s="168" t="s">
        <v>83</v>
      </c>
      <c r="AV448" s="13" t="s">
        <v>83</v>
      </c>
      <c r="AW448" s="13" t="s">
        <v>35</v>
      </c>
      <c r="AX448" s="13" t="s">
        <v>81</v>
      </c>
      <c r="AY448" s="168" t="s">
        <v>139</v>
      </c>
    </row>
    <row r="449" spans="2:65" s="1" customFormat="1" ht="16.5" customHeight="1">
      <c r="B449" s="132"/>
      <c r="C449" s="150" t="s">
        <v>1026</v>
      </c>
      <c r="D449" s="150" t="s">
        <v>150</v>
      </c>
      <c r="E449" s="151" t="s">
        <v>1268</v>
      </c>
      <c r="F449" s="152" t="s">
        <v>1269</v>
      </c>
      <c r="G449" s="153" t="s">
        <v>145</v>
      </c>
      <c r="H449" s="154">
        <v>1</v>
      </c>
      <c r="I449" s="155"/>
      <c r="J449" s="156">
        <f>ROUND(I449*H449,2)</f>
        <v>0</v>
      </c>
      <c r="K449" s="152" t="s">
        <v>146</v>
      </c>
      <c r="L449" s="157"/>
      <c r="M449" s="158" t="s">
        <v>3</v>
      </c>
      <c r="N449" s="159" t="s">
        <v>45</v>
      </c>
      <c r="P449" s="142">
        <f>O449*H449</f>
        <v>0</v>
      </c>
      <c r="Q449" s="142">
        <v>0.74</v>
      </c>
      <c r="R449" s="142">
        <f>Q449*H449</f>
        <v>0.74</v>
      </c>
      <c r="S449" s="142">
        <v>0</v>
      </c>
      <c r="T449" s="143">
        <f>S449*H449</f>
        <v>0</v>
      </c>
      <c r="AR449" s="144" t="s">
        <v>140</v>
      </c>
      <c r="AT449" s="144" t="s">
        <v>150</v>
      </c>
      <c r="AU449" s="144" t="s">
        <v>83</v>
      </c>
      <c r="AY449" s="18" t="s">
        <v>139</v>
      </c>
      <c r="BE449" s="145">
        <f>IF(N449="základní",J449,0)</f>
        <v>0</v>
      </c>
      <c r="BF449" s="145">
        <f>IF(N449="snížená",J449,0)</f>
        <v>0</v>
      </c>
      <c r="BG449" s="145">
        <f>IF(N449="zákl. přenesená",J449,0)</f>
        <v>0</v>
      </c>
      <c r="BH449" s="145">
        <f>IF(N449="sníž. přenesená",J449,0)</f>
        <v>0</v>
      </c>
      <c r="BI449" s="145">
        <f>IF(N449="nulová",J449,0)</f>
        <v>0</v>
      </c>
      <c r="BJ449" s="18" t="s">
        <v>81</v>
      </c>
      <c r="BK449" s="145">
        <f>ROUND(I449*H449,2)</f>
        <v>0</v>
      </c>
      <c r="BL449" s="18" t="s">
        <v>159</v>
      </c>
      <c r="BM449" s="144" t="s">
        <v>1270</v>
      </c>
    </row>
    <row r="450" spans="2:65" s="1" customFormat="1" ht="24.15" customHeight="1">
      <c r="B450" s="132"/>
      <c r="C450" s="133" t="s">
        <v>496</v>
      </c>
      <c r="D450" s="133" t="s">
        <v>142</v>
      </c>
      <c r="E450" s="134" t="s">
        <v>994</v>
      </c>
      <c r="F450" s="135" t="s">
        <v>995</v>
      </c>
      <c r="G450" s="136" t="s">
        <v>145</v>
      </c>
      <c r="H450" s="137">
        <v>3</v>
      </c>
      <c r="I450" s="138"/>
      <c r="J450" s="139">
        <f>ROUND(I450*H450,2)</f>
        <v>0</v>
      </c>
      <c r="K450" s="135" t="s">
        <v>146</v>
      </c>
      <c r="L450" s="33"/>
      <c r="M450" s="140" t="s">
        <v>3</v>
      </c>
      <c r="N450" s="141" t="s">
        <v>45</v>
      </c>
      <c r="P450" s="142">
        <f>O450*H450</f>
        <v>0</v>
      </c>
      <c r="Q450" s="142">
        <v>0.04</v>
      </c>
      <c r="R450" s="142">
        <f>Q450*H450</f>
        <v>0.12</v>
      </c>
      <c r="S450" s="142">
        <v>0</v>
      </c>
      <c r="T450" s="143">
        <f>S450*H450</f>
        <v>0</v>
      </c>
      <c r="AR450" s="144" t="s">
        <v>159</v>
      </c>
      <c r="AT450" s="144" t="s">
        <v>142</v>
      </c>
      <c r="AU450" s="144" t="s">
        <v>83</v>
      </c>
      <c r="AY450" s="18" t="s">
        <v>139</v>
      </c>
      <c r="BE450" s="145">
        <f>IF(N450="základní",J450,0)</f>
        <v>0</v>
      </c>
      <c r="BF450" s="145">
        <f>IF(N450="snížená",J450,0)</f>
        <v>0</v>
      </c>
      <c r="BG450" s="145">
        <f>IF(N450="zákl. přenesená",J450,0)</f>
        <v>0</v>
      </c>
      <c r="BH450" s="145">
        <f>IF(N450="sníž. přenesená",J450,0)</f>
        <v>0</v>
      </c>
      <c r="BI450" s="145">
        <f>IF(N450="nulová",J450,0)</f>
        <v>0</v>
      </c>
      <c r="BJ450" s="18" t="s">
        <v>81</v>
      </c>
      <c r="BK450" s="145">
        <f>ROUND(I450*H450,2)</f>
        <v>0</v>
      </c>
      <c r="BL450" s="18" t="s">
        <v>159</v>
      </c>
      <c r="BM450" s="144" t="s">
        <v>1271</v>
      </c>
    </row>
    <row r="451" spans="2:65" s="1" customFormat="1">
      <c r="B451" s="33"/>
      <c r="D451" s="146" t="s">
        <v>148</v>
      </c>
      <c r="F451" s="147" t="s">
        <v>997</v>
      </c>
      <c r="I451" s="148"/>
      <c r="L451" s="33"/>
      <c r="M451" s="149"/>
      <c r="T451" s="54"/>
      <c r="AT451" s="18" t="s">
        <v>148</v>
      </c>
      <c r="AU451" s="18" t="s">
        <v>83</v>
      </c>
    </row>
    <row r="452" spans="2:65" s="1" customFormat="1" ht="24.15" customHeight="1">
      <c r="B452" s="132"/>
      <c r="C452" s="150" t="s">
        <v>1040</v>
      </c>
      <c r="D452" s="150" t="s">
        <v>150</v>
      </c>
      <c r="E452" s="151" t="s">
        <v>998</v>
      </c>
      <c r="F452" s="152" t="s">
        <v>999</v>
      </c>
      <c r="G452" s="153" t="s">
        <v>145</v>
      </c>
      <c r="H452" s="154">
        <v>3</v>
      </c>
      <c r="I452" s="155"/>
      <c r="J452" s="156">
        <f>ROUND(I452*H452,2)</f>
        <v>0</v>
      </c>
      <c r="K452" s="152" t="s">
        <v>146</v>
      </c>
      <c r="L452" s="157"/>
      <c r="M452" s="158" t="s">
        <v>3</v>
      </c>
      <c r="N452" s="159" t="s">
        <v>45</v>
      </c>
      <c r="P452" s="142">
        <f>O452*H452</f>
        <v>0</v>
      </c>
      <c r="Q452" s="142">
        <v>1.3299999999999999E-2</v>
      </c>
      <c r="R452" s="142">
        <f>Q452*H452</f>
        <v>3.9899999999999998E-2</v>
      </c>
      <c r="S452" s="142">
        <v>0</v>
      </c>
      <c r="T452" s="143">
        <f>S452*H452</f>
        <v>0</v>
      </c>
      <c r="AR452" s="144" t="s">
        <v>140</v>
      </c>
      <c r="AT452" s="144" t="s">
        <v>150</v>
      </c>
      <c r="AU452" s="144" t="s">
        <v>83</v>
      </c>
      <c r="AY452" s="18" t="s">
        <v>139</v>
      </c>
      <c r="BE452" s="145">
        <f>IF(N452="základní",J452,0)</f>
        <v>0</v>
      </c>
      <c r="BF452" s="145">
        <f>IF(N452="snížená",J452,0)</f>
        <v>0</v>
      </c>
      <c r="BG452" s="145">
        <f>IF(N452="zákl. přenesená",J452,0)</f>
        <v>0</v>
      </c>
      <c r="BH452" s="145">
        <f>IF(N452="sníž. přenesená",J452,0)</f>
        <v>0</v>
      </c>
      <c r="BI452" s="145">
        <f>IF(N452="nulová",J452,0)</f>
        <v>0</v>
      </c>
      <c r="BJ452" s="18" t="s">
        <v>81</v>
      </c>
      <c r="BK452" s="145">
        <f>ROUND(I452*H452,2)</f>
        <v>0</v>
      </c>
      <c r="BL452" s="18" t="s">
        <v>159</v>
      </c>
      <c r="BM452" s="144" t="s">
        <v>1272</v>
      </c>
    </row>
    <row r="453" spans="2:65" s="1" customFormat="1" ht="24.15" customHeight="1">
      <c r="B453" s="132"/>
      <c r="C453" s="150" t="s">
        <v>501</v>
      </c>
      <c r="D453" s="150" t="s">
        <v>150</v>
      </c>
      <c r="E453" s="151" t="s">
        <v>1002</v>
      </c>
      <c r="F453" s="152" t="s">
        <v>1003</v>
      </c>
      <c r="G453" s="153" t="s">
        <v>145</v>
      </c>
      <c r="H453" s="154">
        <v>3</v>
      </c>
      <c r="I453" s="155"/>
      <c r="J453" s="156">
        <f>ROUND(I453*H453,2)</f>
        <v>0</v>
      </c>
      <c r="K453" s="152" t="s">
        <v>146</v>
      </c>
      <c r="L453" s="157"/>
      <c r="M453" s="158" t="s">
        <v>3</v>
      </c>
      <c r="N453" s="159" t="s">
        <v>45</v>
      </c>
      <c r="P453" s="142">
        <f>O453*H453</f>
        <v>0</v>
      </c>
      <c r="Q453" s="142">
        <v>2.9999999999999997E-4</v>
      </c>
      <c r="R453" s="142">
        <f>Q453*H453</f>
        <v>8.9999999999999998E-4</v>
      </c>
      <c r="S453" s="142">
        <v>0</v>
      </c>
      <c r="T453" s="143">
        <f>S453*H453</f>
        <v>0</v>
      </c>
      <c r="AR453" s="144" t="s">
        <v>140</v>
      </c>
      <c r="AT453" s="144" t="s">
        <v>150</v>
      </c>
      <c r="AU453" s="144" t="s">
        <v>83</v>
      </c>
      <c r="AY453" s="18" t="s">
        <v>139</v>
      </c>
      <c r="BE453" s="145">
        <f>IF(N453="základní",J453,0)</f>
        <v>0</v>
      </c>
      <c r="BF453" s="145">
        <f>IF(N453="snížená",J453,0)</f>
        <v>0</v>
      </c>
      <c r="BG453" s="145">
        <f>IF(N453="zákl. přenesená",J453,0)</f>
        <v>0</v>
      </c>
      <c r="BH453" s="145">
        <f>IF(N453="sníž. přenesená",J453,0)</f>
        <v>0</v>
      </c>
      <c r="BI453" s="145">
        <f>IF(N453="nulová",J453,0)</f>
        <v>0</v>
      </c>
      <c r="BJ453" s="18" t="s">
        <v>81</v>
      </c>
      <c r="BK453" s="145">
        <f>ROUND(I453*H453,2)</f>
        <v>0</v>
      </c>
      <c r="BL453" s="18" t="s">
        <v>159</v>
      </c>
      <c r="BM453" s="144" t="s">
        <v>1273</v>
      </c>
    </row>
    <row r="454" spans="2:65" s="1" customFormat="1" ht="24.15" customHeight="1">
      <c r="B454" s="132"/>
      <c r="C454" s="133" t="s">
        <v>1049</v>
      </c>
      <c r="D454" s="133" t="s">
        <v>142</v>
      </c>
      <c r="E454" s="134" t="s">
        <v>1274</v>
      </c>
      <c r="F454" s="135" t="s">
        <v>1275</v>
      </c>
      <c r="G454" s="136" t="s">
        <v>145</v>
      </c>
      <c r="H454" s="137">
        <v>1</v>
      </c>
      <c r="I454" s="138"/>
      <c r="J454" s="139">
        <f>ROUND(I454*H454,2)</f>
        <v>0</v>
      </c>
      <c r="K454" s="135" t="s">
        <v>146</v>
      </c>
      <c r="L454" s="33"/>
      <c r="M454" s="140" t="s">
        <v>3</v>
      </c>
      <c r="N454" s="141" t="s">
        <v>45</v>
      </c>
      <c r="P454" s="142">
        <f>O454*H454</f>
        <v>0</v>
      </c>
      <c r="Q454" s="142">
        <v>0.05</v>
      </c>
      <c r="R454" s="142">
        <f>Q454*H454</f>
        <v>0.05</v>
      </c>
      <c r="S454" s="142">
        <v>0</v>
      </c>
      <c r="T454" s="143">
        <f>S454*H454</f>
        <v>0</v>
      </c>
      <c r="AR454" s="144" t="s">
        <v>159</v>
      </c>
      <c r="AT454" s="144" t="s">
        <v>142</v>
      </c>
      <c r="AU454" s="144" t="s">
        <v>83</v>
      </c>
      <c r="AY454" s="18" t="s">
        <v>139</v>
      </c>
      <c r="BE454" s="145">
        <f>IF(N454="základní",J454,0)</f>
        <v>0</v>
      </c>
      <c r="BF454" s="145">
        <f>IF(N454="snížená",J454,0)</f>
        <v>0</v>
      </c>
      <c r="BG454" s="145">
        <f>IF(N454="zákl. přenesená",J454,0)</f>
        <v>0</v>
      </c>
      <c r="BH454" s="145">
        <f>IF(N454="sníž. přenesená",J454,0)</f>
        <v>0</v>
      </c>
      <c r="BI454" s="145">
        <f>IF(N454="nulová",J454,0)</f>
        <v>0</v>
      </c>
      <c r="BJ454" s="18" t="s">
        <v>81</v>
      </c>
      <c r="BK454" s="145">
        <f>ROUND(I454*H454,2)</f>
        <v>0</v>
      </c>
      <c r="BL454" s="18" t="s">
        <v>159</v>
      </c>
      <c r="BM454" s="144" t="s">
        <v>1276</v>
      </c>
    </row>
    <row r="455" spans="2:65" s="1" customFormat="1">
      <c r="B455" s="33"/>
      <c r="D455" s="146" t="s">
        <v>148</v>
      </c>
      <c r="F455" s="147" t="s">
        <v>1277</v>
      </c>
      <c r="I455" s="148"/>
      <c r="L455" s="33"/>
      <c r="M455" s="149"/>
      <c r="T455" s="54"/>
      <c r="AT455" s="18" t="s">
        <v>148</v>
      </c>
      <c r="AU455" s="18" t="s">
        <v>83</v>
      </c>
    </row>
    <row r="456" spans="2:65" s="1" customFormat="1" ht="24.15" customHeight="1">
      <c r="B456" s="132"/>
      <c r="C456" s="150" t="s">
        <v>504</v>
      </c>
      <c r="D456" s="150" t="s">
        <v>150</v>
      </c>
      <c r="E456" s="151" t="s">
        <v>1278</v>
      </c>
      <c r="F456" s="152" t="s">
        <v>1279</v>
      </c>
      <c r="G456" s="153" t="s">
        <v>145</v>
      </c>
      <c r="H456" s="154">
        <v>1</v>
      </c>
      <c r="I456" s="155"/>
      <c r="J456" s="156">
        <f>ROUND(I456*H456,2)</f>
        <v>0</v>
      </c>
      <c r="K456" s="152" t="s">
        <v>146</v>
      </c>
      <c r="L456" s="157"/>
      <c r="M456" s="158" t="s">
        <v>3</v>
      </c>
      <c r="N456" s="159" t="s">
        <v>45</v>
      </c>
      <c r="P456" s="142">
        <f>O456*H456</f>
        <v>0</v>
      </c>
      <c r="Q456" s="142">
        <v>5.2999999999999999E-2</v>
      </c>
      <c r="R456" s="142">
        <f>Q456*H456</f>
        <v>5.2999999999999999E-2</v>
      </c>
      <c r="S456" s="142">
        <v>0</v>
      </c>
      <c r="T456" s="143">
        <f>S456*H456</f>
        <v>0</v>
      </c>
      <c r="AR456" s="144" t="s">
        <v>140</v>
      </c>
      <c r="AT456" s="144" t="s">
        <v>150</v>
      </c>
      <c r="AU456" s="144" t="s">
        <v>83</v>
      </c>
      <c r="AY456" s="18" t="s">
        <v>139</v>
      </c>
      <c r="BE456" s="145">
        <f>IF(N456="základní",J456,0)</f>
        <v>0</v>
      </c>
      <c r="BF456" s="145">
        <f>IF(N456="snížená",J456,0)</f>
        <v>0</v>
      </c>
      <c r="BG456" s="145">
        <f>IF(N456="zákl. přenesená",J456,0)</f>
        <v>0</v>
      </c>
      <c r="BH456" s="145">
        <f>IF(N456="sníž. přenesená",J456,0)</f>
        <v>0</v>
      </c>
      <c r="BI456" s="145">
        <f>IF(N456="nulová",J456,0)</f>
        <v>0</v>
      </c>
      <c r="BJ456" s="18" t="s">
        <v>81</v>
      </c>
      <c r="BK456" s="145">
        <f>ROUND(I456*H456,2)</f>
        <v>0</v>
      </c>
      <c r="BL456" s="18" t="s">
        <v>159</v>
      </c>
      <c r="BM456" s="144" t="s">
        <v>1280</v>
      </c>
    </row>
    <row r="457" spans="2:65" s="12" customFormat="1">
      <c r="B457" s="160"/>
      <c r="D457" s="161" t="s">
        <v>154</v>
      </c>
      <c r="E457" s="162" t="s">
        <v>3</v>
      </c>
      <c r="F457" s="163" t="s">
        <v>932</v>
      </c>
      <c r="H457" s="162" t="s">
        <v>3</v>
      </c>
      <c r="I457" s="164"/>
      <c r="L457" s="160"/>
      <c r="M457" s="165"/>
      <c r="T457" s="166"/>
      <c r="AT457" s="162" t="s">
        <v>154</v>
      </c>
      <c r="AU457" s="162" t="s">
        <v>83</v>
      </c>
      <c r="AV457" s="12" t="s">
        <v>81</v>
      </c>
      <c r="AW457" s="12" t="s">
        <v>35</v>
      </c>
      <c r="AX457" s="12" t="s">
        <v>74</v>
      </c>
      <c r="AY457" s="162" t="s">
        <v>139</v>
      </c>
    </row>
    <row r="458" spans="2:65" s="13" customFormat="1">
      <c r="B458" s="167"/>
      <c r="D458" s="161" t="s">
        <v>154</v>
      </c>
      <c r="E458" s="168" t="s">
        <v>3</v>
      </c>
      <c r="F458" s="169" t="s">
        <v>81</v>
      </c>
      <c r="H458" s="170">
        <v>1</v>
      </c>
      <c r="I458" s="171"/>
      <c r="L458" s="167"/>
      <c r="M458" s="172"/>
      <c r="T458" s="173"/>
      <c r="AT458" s="168" t="s">
        <v>154</v>
      </c>
      <c r="AU458" s="168" t="s">
        <v>83</v>
      </c>
      <c r="AV458" s="13" t="s">
        <v>83</v>
      </c>
      <c r="AW458" s="13" t="s">
        <v>35</v>
      </c>
      <c r="AX458" s="13" t="s">
        <v>81</v>
      </c>
      <c r="AY458" s="168" t="s">
        <v>139</v>
      </c>
    </row>
    <row r="459" spans="2:65" s="1" customFormat="1" ht="24.15" customHeight="1">
      <c r="B459" s="132"/>
      <c r="C459" s="150" t="s">
        <v>1061</v>
      </c>
      <c r="D459" s="150" t="s">
        <v>150</v>
      </c>
      <c r="E459" s="151" t="s">
        <v>1281</v>
      </c>
      <c r="F459" s="152" t="s">
        <v>1282</v>
      </c>
      <c r="G459" s="153" t="s">
        <v>145</v>
      </c>
      <c r="H459" s="154">
        <v>1</v>
      </c>
      <c r="I459" s="155"/>
      <c r="J459" s="156">
        <f>ROUND(I459*H459,2)</f>
        <v>0</v>
      </c>
      <c r="K459" s="152" t="s">
        <v>146</v>
      </c>
      <c r="L459" s="157"/>
      <c r="M459" s="158" t="s">
        <v>3</v>
      </c>
      <c r="N459" s="159" t="s">
        <v>45</v>
      </c>
      <c r="P459" s="142">
        <f>O459*H459</f>
        <v>0</v>
      </c>
      <c r="Q459" s="142">
        <v>2.5000000000000001E-3</v>
      </c>
      <c r="R459" s="142">
        <f>Q459*H459</f>
        <v>2.5000000000000001E-3</v>
      </c>
      <c r="S459" s="142">
        <v>0</v>
      </c>
      <c r="T459" s="143">
        <f>S459*H459</f>
        <v>0</v>
      </c>
      <c r="AR459" s="144" t="s">
        <v>140</v>
      </c>
      <c r="AT459" s="144" t="s">
        <v>150</v>
      </c>
      <c r="AU459" s="144" t="s">
        <v>83</v>
      </c>
      <c r="AY459" s="18" t="s">
        <v>139</v>
      </c>
      <c r="BE459" s="145">
        <f>IF(N459="základní",J459,0)</f>
        <v>0</v>
      </c>
      <c r="BF459" s="145">
        <f>IF(N459="snížená",J459,0)</f>
        <v>0</v>
      </c>
      <c r="BG459" s="145">
        <f>IF(N459="zákl. přenesená",J459,0)</f>
        <v>0</v>
      </c>
      <c r="BH459" s="145">
        <f>IF(N459="sníž. přenesená",J459,0)</f>
        <v>0</v>
      </c>
      <c r="BI459" s="145">
        <f>IF(N459="nulová",J459,0)</f>
        <v>0</v>
      </c>
      <c r="BJ459" s="18" t="s">
        <v>81</v>
      </c>
      <c r="BK459" s="145">
        <f>ROUND(I459*H459,2)</f>
        <v>0</v>
      </c>
      <c r="BL459" s="18" t="s">
        <v>159</v>
      </c>
      <c r="BM459" s="144" t="s">
        <v>1283</v>
      </c>
    </row>
    <row r="460" spans="2:65" s="1" customFormat="1" ht="33" customHeight="1">
      <c r="B460" s="132"/>
      <c r="C460" s="133" t="s">
        <v>508</v>
      </c>
      <c r="D460" s="133" t="s">
        <v>142</v>
      </c>
      <c r="E460" s="134" t="s">
        <v>1284</v>
      </c>
      <c r="F460" s="135" t="s">
        <v>1285</v>
      </c>
      <c r="G460" s="136" t="s">
        <v>145</v>
      </c>
      <c r="H460" s="137">
        <v>1</v>
      </c>
      <c r="I460" s="138"/>
      <c r="J460" s="139">
        <f>ROUND(I460*H460,2)</f>
        <v>0</v>
      </c>
      <c r="K460" s="135" t="s">
        <v>146</v>
      </c>
      <c r="L460" s="33"/>
      <c r="M460" s="140" t="s">
        <v>3</v>
      </c>
      <c r="N460" s="141" t="s">
        <v>45</v>
      </c>
      <c r="P460" s="142">
        <f>O460*H460</f>
        <v>0</v>
      </c>
      <c r="Q460" s="142">
        <v>1.6000000000000001E-4</v>
      </c>
      <c r="R460" s="142">
        <f>Q460*H460</f>
        <v>1.6000000000000001E-4</v>
      </c>
      <c r="S460" s="142">
        <v>0</v>
      </c>
      <c r="T460" s="143">
        <f>S460*H460</f>
        <v>0</v>
      </c>
      <c r="AR460" s="144" t="s">
        <v>159</v>
      </c>
      <c r="AT460" s="144" t="s">
        <v>142</v>
      </c>
      <c r="AU460" s="144" t="s">
        <v>83</v>
      </c>
      <c r="AY460" s="18" t="s">
        <v>139</v>
      </c>
      <c r="BE460" s="145">
        <f>IF(N460="základní",J460,0)</f>
        <v>0</v>
      </c>
      <c r="BF460" s="145">
        <f>IF(N460="snížená",J460,0)</f>
        <v>0</v>
      </c>
      <c r="BG460" s="145">
        <f>IF(N460="zákl. přenesená",J460,0)</f>
        <v>0</v>
      </c>
      <c r="BH460" s="145">
        <f>IF(N460="sníž. přenesená",J460,0)</f>
        <v>0</v>
      </c>
      <c r="BI460" s="145">
        <f>IF(N460="nulová",J460,0)</f>
        <v>0</v>
      </c>
      <c r="BJ460" s="18" t="s">
        <v>81</v>
      </c>
      <c r="BK460" s="145">
        <f>ROUND(I460*H460,2)</f>
        <v>0</v>
      </c>
      <c r="BL460" s="18" t="s">
        <v>159</v>
      </c>
      <c r="BM460" s="144" t="s">
        <v>1286</v>
      </c>
    </row>
    <row r="461" spans="2:65" s="1" customFormat="1">
      <c r="B461" s="33"/>
      <c r="D461" s="146" t="s">
        <v>148</v>
      </c>
      <c r="F461" s="147" t="s">
        <v>1287</v>
      </c>
      <c r="I461" s="148"/>
      <c r="L461" s="33"/>
      <c r="M461" s="149"/>
      <c r="T461" s="54"/>
      <c r="AT461" s="18" t="s">
        <v>148</v>
      </c>
      <c r="AU461" s="18" t="s">
        <v>83</v>
      </c>
    </row>
    <row r="462" spans="2:65" s="1" customFormat="1" ht="24.15" customHeight="1">
      <c r="B462" s="132"/>
      <c r="C462" s="150" t="s">
        <v>1069</v>
      </c>
      <c r="D462" s="150" t="s">
        <v>150</v>
      </c>
      <c r="E462" s="151" t="s">
        <v>1288</v>
      </c>
      <c r="F462" s="152" t="s">
        <v>1289</v>
      </c>
      <c r="G462" s="153" t="s">
        <v>145</v>
      </c>
      <c r="H462" s="154">
        <v>1</v>
      </c>
      <c r="I462" s="155"/>
      <c r="J462" s="156">
        <f>ROUND(I462*H462,2)</f>
        <v>0</v>
      </c>
      <c r="K462" s="152" t="s">
        <v>3</v>
      </c>
      <c r="L462" s="157"/>
      <c r="M462" s="158" t="s">
        <v>3</v>
      </c>
      <c r="N462" s="159" t="s">
        <v>45</v>
      </c>
      <c r="P462" s="142">
        <f>O462*H462</f>
        <v>0</v>
      </c>
      <c r="Q462" s="142">
        <v>0</v>
      </c>
      <c r="R462" s="142">
        <f>Q462*H462</f>
        <v>0</v>
      </c>
      <c r="S462" s="142">
        <v>0</v>
      </c>
      <c r="T462" s="143">
        <f>S462*H462</f>
        <v>0</v>
      </c>
      <c r="AR462" s="144" t="s">
        <v>140</v>
      </c>
      <c r="AT462" s="144" t="s">
        <v>150</v>
      </c>
      <c r="AU462" s="144" t="s">
        <v>83</v>
      </c>
      <c r="AY462" s="18" t="s">
        <v>139</v>
      </c>
      <c r="BE462" s="145">
        <f>IF(N462="základní",J462,0)</f>
        <v>0</v>
      </c>
      <c r="BF462" s="145">
        <f>IF(N462="snížená",J462,0)</f>
        <v>0</v>
      </c>
      <c r="BG462" s="145">
        <f>IF(N462="zákl. přenesená",J462,0)</f>
        <v>0</v>
      </c>
      <c r="BH462" s="145">
        <f>IF(N462="sníž. přenesená",J462,0)</f>
        <v>0</v>
      </c>
      <c r="BI462" s="145">
        <f>IF(N462="nulová",J462,0)</f>
        <v>0</v>
      </c>
      <c r="BJ462" s="18" t="s">
        <v>81</v>
      </c>
      <c r="BK462" s="145">
        <f>ROUND(I462*H462,2)</f>
        <v>0</v>
      </c>
      <c r="BL462" s="18" t="s">
        <v>159</v>
      </c>
      <c r="BM462" s="144" t="s">
        <v>1290</v>
      </c>
    </row>
    <row r="463" spans="2:65" s="1" customFormat="1" ht="16.5" customHeight="1">
      <c r="B463" s="132"/>
      <c r="C463" s="133" t="s">
        <v>511</v>
      </c>
      <c r="D463" s="133" t="s">
        <v>142</v>
      </c>
      <c r="E463" s="134" t="s">
        <v>1005</v>
      </c>
      <c r="F463" s="135" t="s">
        <v>1006</v>
      </c>
      <c r="G463" s="136" t="s">
        <v>169</v>
      </c>
      <c r="H463" s="137">
        <v>36.96</v>
      </c>
      <c r="I463" s="138"/>
      <c r="J463" s="139">
        <f>ROUND(I463*H463,2)</f>
        <v>0</v>
      </c>
      <c r="K463" s="135" t="s">
        <v>146</v>
      </c>
      <c r="L463" s="33"/>
      <c r="M463" s="140" t="s">
        <v>3</v>
      </c>
      <c r="N463" s="141" t="s">
        <v>45</v>
      </c>
      <c r="P463" s="142">
        <f>O463*H463</f>
        <v>0</v>
      </c>
      <c r="Q463" s="142">
        <v>1.9000000000000001E-4</v>
      </c>
      <c r="R463" s="142">
        <f>Q463*H463</f>
        <v>7.0224000000000007E-3</v>
      </c>
      <c r="S463" s="142">
        <v>0</v>
      </c>
      <c r="T463" s="143">
        <f>S463*H463</f>
        <v>0</v>
      </c>
      <c r="AR463" s="144" t="s">
        <v>159</v>
      </c>
      <c r="AT463" s="144" t="s">
        <v>142</v>
      </c>
      <c r="AU463" s="144" t="s">
        <v>83</v>
      </c>
      <c r="AY463" s="18" t="s">
        <v>139</v>
      </c>
      <c r="BE463" s="145">
        <f>IF(N463="základní",J463,0)</f>
        <v>0</v>
      </c>
      <c r="BF463" s="145">
        <f>IF(N463="snížená",J463,0)</f>
        <v>0</v>
      </c>
      <c r="BG463" s="145">
        <f>IF(N463="zákl. přenesená",J463,0)</f>
        <v>0</v>
      </c>
      <c r="BH463" s="145">
        <f>IF(N463="sníž. přenesená",J463,0)</f>
        <v>0</v>
      </c>
      <c r="BI463" s="145">
        <f>IF(N463="nulová",J463,0)</f>
        <v>0</v>
      </c>
      <c r="BJ463" s="18" t="s">
        <v>81</v>
      </c>
      <c r="BK463" s="145">
        <f>ROUND(I463*H463,2)</f>
        <v>0</v>
      </c>
      <c r="BL463" s="18" t="s">
        <v>159</v>
      </c>
      <c r="BM463" s="144" t="s">
        <v>1291</v>
      </c>
    </row>
    <row r="464" spans="2:65" s="1" customFormat="1">
      <c r="B464" s="33"/>
      <c r="D464" s="146" t="s">
        <v>148</v>
      </c>
      <c r="F464" s="147" t="s">
        <v>1008</v>
      </c>
      <c r="I464" s="148"/>
      <c r="L464" s="33"/>
      <c r="M464" s="149"/>
      <c r="T464" s="54"/>
      <c r="AT464" s="18" t="s">
        <v>148</v>
      </c>
      <c r="AU464" s="18" t="s">
        <v>83</v>
      </c>
    </row>
    <row r="465" spans="2:65" s="12" customFormat="1">
      <c r="B465" s="160"/>
      <c r="D465" s="161" t="s">
        <v>154</v>
      </c>
      <c r="E465" s="162" t="s">
        <v>3</v>
      </c>
      <c r="F465" s="163" t="s">
        <v>692</v>
      </c>
      <c r="H465" s="162" t="s">
        <v>3</v>
      </c>
      <c r="I465" s="164"/>
      <c r="L465" s="160"/>
      <c r="M465" s="165"/>
      <c r="T465" s="166"/>
      <c r="AT465" s="162" t="s">
        <v>154</v>
      </c>
      <c r="AU465" s="162" t="s">
        <v>83</v>
      </c>
      <c r="AV465" s="12" t="s">
        <v>81</v>
      </c>
      <c r="AW465" s="12" t="s">
        <v>35</v>
      </c>
      <c r="AX465" s="12" t="s">
        <v>74</v>
      </c>
      <c r="AY465" s="162" t="s">
        <v>139</v>
      </c>
    </row>
    <row r="466" spans="2:65" s="13" customFormat="1">
      <c r="B466" s="167"/>
      <c r="D466" s="161" t="s">
        <v>154</v>
      </c>
      <c r="E466" s="168" t="s">
        <v>3</v>
      </c>
      <c r="F466" s="169" t="s">
        <v>1292</v>
      </c>
      <c r="H466" s="170">
        <v>36.96</v>
      </c>
      <c r="I466" s="171"/>
      <c r="L466" s="167"/>
      <c r="M466" s="172"/>
      <c r="T466" s="173"/>
      <c r="AT466" s="168" t="s">
        <v>154</v>
      </c>
      <c r="AU466" s="168" t="s">
        <v>83</v>
      </c>
      <c r="AV466" s="13" t="s">
        <v>83</v>
      </c>
      <c r="AW466" s="13" t="s">
        <v>35</v>
      </c>
      <c r="AX466" s="13" t="s">
        <v>81</v>
      </c>
      <c r="AY466" s="168" t="s">
        <v>139</v>
      </c>
    </row>
    <row r="467" spans="2:65" s="1" customFormat="1" ht="24.15" customHeight="1">
      <c r="B467" s="132"/>
      <c r="C467" s="133" t="s">
        <v>1082</v>
      </c>
      <c r="D467" s="133" t="s">
        <v>142</v>
      </c>
      <c r="E467" s="134" t="s">
        <v>1011</v>
      </c>
      <c r="F467" s="135" t="s">
        <v>1012</v>
      </c>
      <c r="G467" s="136" t="s">
        <v>169</v>
      </c>
      <c r="H467" s="137">
        <v>35.200000000000003</v>
      </c>
      <c r="I467" s="138"/>
      <c r="J467" s="139">
        <f>ROUND(I467*H467,2)</f>
        <v>0</v>
      </c>
      <c r="K467" s="135" t="s">
        <v>146</v>
      </c>
      <c r="L467" s="33"/>
      <c r="M467" s="140" t="s">
        <v>3</v>
      </c>
      <c r="N467" s="141" t="s">
        <v>45</v>
      </c>
      <c r="P467" s="142">
        <f>O467*H467</f>
        <v>0</v>
      </c>
      <c r="Q467" s="142">
        <v>9.0000000000000006E-5</v>
      </c>
      <c r="R467" s="142">
        <f>Q467*H467</f>
        <v>3.1680000000000002E-3</v>
      </c>
      <c r="S467" s="142">
        <v>0</v>
      </c>
      <c r="T467" s="143">
        <f>S467*H467</f>
        <v>0</v>
      </c>
      <c r="AR467" s="144" t="s">
        <v>159</v>
      </c>
      <c r="AT467" s="144" t="s">
        <v>142</v>
      </c>
      <c r="AU467" s="144" t="s">
        <v>83</v>
      </c>
      <c r="AY467" s="18" t="s">
        <v>139</v>
      </c>
      <c r="BE467" s="145">
        <f>IF(N467="základní",J467,0)</f>
        <v>0</v>
      </c>
      <c r="BF467" s="145">
        <f>IF(N467="snížená",J467,0)</f>
        <v>0</v>
      </c>
      <c r="BG467" s="145">
        <f>IF(N467="zákl. přenesená",J467,0)</f>
        <v>0</v>
      </c>
      <c r="BH467" s="145">
        <f>IF(N467="sníž. přenesená",J467,0)</f>
        <v>0</v>
      </c>
      <c r="BI467" s="145">
        <f>IF(N467="nulová",J467,0)</f>
        <v>0</v>
      </c>
      <c r="BJ467" s="18" t="s">
        <v>81</v>
      </c>
      <c r="BK467" s="145">
        <f>ROUND(I467*H467,2)</f>
        <v>0</v>
      </c>
      <c r="BL467" s="18" t="s">
        <v>159</v>
      </c>
      <c r="BM467" s="144" t="s">
        <v>1293</v>
      </c>
    </row>
    <row r="468" spans="2:65" s="1" customFormat="1">
      <c r="B468" s="33"/>
      <c r="D468" s="146" t="s">
        <v>148</v>
      </c>
      <c r="F468" s="147" t="s">
        <v>1014</v>
      </c>
      <c r="I468" s="148"/>
      <c r="L468" s="33"/>
      <c r="M468" s="149"/>
      <c r="T468" s="54"/>
      <c r="AT468" s="18" t="s">
        <v>148</v>
      </c>
      <c r="AU468" s="18" t="s">
        <v>83</v>
      </c>
    </row>
    <row r="469" spans="2:65" s="12" customFormat="1">
      <c r="B469" s="160"/>
      <c r="D469" s="161" t="s">
        <v>154</v>
      </c>
      <c r="E469" s="162" t="s">
        <v>3</v>
      </c>
      <c r="F469" s="163" t="s">
        <v>692</v>
      </c>
      <c r="H469" s="162" t="s">
        <v>3</v>
      </c>
      <c r="I469" s="164"/>
      <c r="L469" s="160"/>
      <c r="M469" s="165"/>
      <c r="T469" s="166"/>
      <c r="AT469" s="162" t="s">
        <v>154</v>
      </c>
      <c r="AU469" s="162" t="s">
        <v>83</v>
      </c>
      <c r="AV469" s="12" t="s">
        <v>81</v>
      </c>
      <c r="AW469" s="12" t="s">
        <v>35</v>
      </c>
      <c r="AX469" s="12" t="s">
        <v>74</v>
      </c>
      <c r="AY469" s="162" t="s">
        <v>139</v>
      </c>
    </row>
    <row r="470" spans="2:65" s="13" customFormat="1">
      <c r="B470" s="167"/>
      <c r="D470" s="161" t="s">
        <v>154</v>
      </c>
      <c r="E470" s="168" t="s">
        <v>3</v>
      </c>
      <c r="F470" s="169" t="s">
        <v>1201</v>
      </c>
      <c r="H470" s="170">
        <v>35.200000000000003</v>
      </c>
      <c r="I470" s="171"/>
      <c r="L470" s="167"/>
      <c r="M470" s="172"/>
      <c r="T470" s="173"/>
      <c r="AT470" s="168" t="s">
        <v>154</v>
      </c>
      <c r="AU470" s="168" t="s">
        <v>83</v>
      </c>
      <c r="AV470" s="13" t="s">
        <v>83</v>
      </c>
      <c r="AW470" s="13" t="s">
        <v>35</v>
      </c>
      <c r="AX470" s="13" t="s">
        <v>81</v>
      </c>
      <c r="AY470" s="168" t="s">
        <v>139</v>
      </c>
    </row>
    <row r="471" spans="2:65" s="1" customFormat="1" ht="16.5" customHeight="1">
      <c r="B471" s="132"/>
      <c r="C471" s="150" t="s">
        <v>517</v>
      </c>
      <c r="D471" s="150" t="s">
        <v>150</v>
      </c>
      <c r="E471" s="151" t="s">
        <v>250</v>
      </c>
      <c r="F471" s="152" t="s">
        <v>251</v>
      </c>
      <c r="G471" s="153" t="s">
        <v>145</v>
      </c>
      <c r="H471" s="154">
        <v>12</v>
      </c>
      <c r="I471" s="155"/>
      <c r="J471" s="156">
        <f>ROUND(I471*H471,2)</f>
        <v>0</v>
      </c>
      <c r="K471" s="152" t="s">
        <v>3</v>
      </c>
      <c r="L471" s="157"/>
      <c r="M471" s="158" t="s">
        <v>3</v>
      </c>
      <c r="N471" s="159" t="s">
        <v>45</v>
      </c>
      <c r="P471" s="142">
        <f>O471*H471</f>
        <v>0</v>
      </c>
      <c r="Q471" s="142">
        <v>0</v>
      </c>
      <c r="R471" s="142">
        <f>Q471*H471</f>
        <v>0</v>
      </c>
      <c r="S471" s="142">
        <v>0</v>
      </c>
      <c r="T471" s="143">
        <f>S471*H471</f>
        <v>0</v>
      </c>
      <c r="AR471" s="144" t="s">
        <v>140</v>
      </c>
      <c r="AT471" s="144" t="s">
        <v>150</v>
      </c>
      <c r="AU471" s="144" t="s">
        <v>83</v>
      </c>
      <c r="AY471" s="18" t="s">
        <v>139</v>
      </c>
      <c r="BE471" s="145">
        <f>IF(N471="základní",J471,0)</f>
        <v>0</v>
      </c>
      <c r="BF471" s="145">
        <f>IF(N471="snížená",J471,0)</f>
        <v>0</v>
      </c>
      <c r="BG471" s="145">
        <f>IF(N471="zákl. přenesená",J471,0)</f>
        <v>0</v>
      </c>
      <c r="BH471" s="145">
        <f>IF(N471="sníž. přenesená",J471,0)</f>
        <v>0</v>
      </c>
      <c r="BI471" s="145">
        <f>IF(N471="nulová",J471,0)</f>
        <v>0</v>
      </c>
      <c r="BJ471" s="18" t="s">
        <v>81</v>
      </c>
      <c r="BK471" s="145">
        <f>ROUND(I471*H471,2)</f>
        <v>0</v>
      </c>
      <c r="BL471" s="18" t="s">
        <v>159</v>
      </c>
      <c r="BM471" s="144" t="s">
        <v>1294</v>
      </c>
    </row>
    <row r="472" spans="2:65" s="12" customFormat="1">
      <c r="B472" s="160"/>
      <c r="D472" s="161" t="s">
        <v>154</v>
      </c>
      <c r="E472" s="162" t="s">
        <v>3</v>
      </c>
      <c r="F472" s="163" t="s">
        <v>692</v>
      </c>
      <c r="H472" s="162" t="s">
        <v>3</v>
      </c>
      <c r="I472" s="164"/>
      <c r="L472" s="160"/>
      <c r="M472" s="165"/>
      <c r="T472" s="166"/>
      <c r="AT472" s="162" t="s">
        <v>154</v>
      </c>
      <c r="AU472" s="162" t="s">
        <v>83</v>
      </c>
      <c r="AV472" s="12" t="s">
        <v>81</v>
      </c>
      <c r="AW472" s="12" t="s">
        <v>35</v>
      </c>
      <c r="AX472" s="12" t="s">
        <v>74</v>
      </c>
      <c r="AY472" s="162" t="s">
        <v>139</v>
      </c>
    </row>
    <row r="473" spans="2:65" s="12" customFormat="1">
      <c r="B473" s="160"/>
      <c r="D473" s="161" t="s">
        <v>154</v>
      </c>
      <c r="E473" s="162" t="s">
        <v>3</v>
      </c>
      <c r="F473" s="163" t="s">
        <v>932</v>
      </c>
      <c r="H473" s="162" t="s">
        <v>3</v>
      </c>
      <c r="I473" s="164"/>
      <c r="L473" s="160"/>
      <c r="M473" s="165"/>
      <c r="T473" s="166"/>
      <c r="AT473" s="162" t="s">
        <v>154</v>
      </c>
      <c r="AU473" s="162" t="s">
        <v>83</v>
      </c>
      <c r="AV473" s="12" t="s">
        <v>81</v>
      </c>
      <c r="AW473" s="12" t="s">
        <v>35</v>
      </c>
      <c r="AX473" s="12" t="s">
        <v>74</v>
      </c>
      <c r="AY473" s="162" t="s">
        <v>139</v>
      </c>
    </row>
    <row r="474" spans="2:65" s="12" customFormat="1">
      <c r="B474" s="160"/>
      <c r="D474" s="161" t="s">
        <v>154</v>
      </c>
      <c r="E474" s="162" t="s">
        <v>3</v>
      </c>
      <c r="F474" s="163" t="s">
        <v>244</v>
      </c>
      <c r="H474" s="162" t="s">
        <v>3</v>
      </c>
      <c r="I474" s="164"/>
      <c r="L474" s="160"/>
      <c r="M474" s="165"/>
      <c r="T474" s="166"/>
      <c r="AT474" s="162" t="s">
        <v>154</v>
      </c>
      <c r="AU474" s="162" t="s">
        <v>83</v>
      </c>
      <c r="AV474" s="12" t="s">
        <v>81</v>
      </c>
      <c r="AW474" s="12" t="s">
        <v>35</v>
      </c>
      <c r="AX474" s="12" t="s">
        <v>74</v>
      </c>
      <c r="AY474" s="162" t="s">
        <v>139</v>
      </c>
    </row>
    <row r="475" spans="2:65" s="12" customFormat="1">
      <c r="B475" s="160"/>
      <c r="D475" s="161" t="s">
        <v>154</v>
      </c>
      <c r="E475" s="162" t="s">
        <v>3</v>
      </c>
      <c r="F475" s="163" t="s">
        <v>245</v>
      </c>
      <c r="H475" s="162" t="s">
        <v>3</v>
      </c>
      <c r="I475" s="164"/>
      <c r="L475" s="160"/>
      <c r="M475" s="165"/>
      <c r="T475" s="166"/>
      <c r="AT475" s="162" t="s">
        <v>154</v>
      </c>
      <c r="AU475" s="162" t="s">
        <v>83</v>
      </c>
      <c r="AV475" s="12" t="s">
        <v>81</v>
      </c>
      <c r="AW475" s="12" t="s">
        <v>35</v>
      </c>
      <c r="AX475" s="12" t="s">
        <v>74</v>
      </c>
      <c r="AY475" s="162" t="s">
        <v>139</v>
      </c>
    </row>
    <row r="476" spans="2:65" s="12" customFormat="1">
      <c r="B476" s="160"/>
      <c r="D476" s="161" t="s">
        <v>154</v>
      </c>
      <c r="E476" s="162" t="s">
        <v>3</v>
      </c>
      <c r="F476" s="163" t="s">
        <v>246</v>
      </c>
      <c r="H476" s="162" t="s">
        <v>3</v>
      </c>
      <c r="I476" s="164"/>
      <c r="L476" s="160"/>
      <c r="M476" s="165"/>
      <c r="T476" s="166"/>
      <c r="AT476" s="162" t="s">
        <v>154</v>
      </c>
      <c r="AU476" s="162" t="s">
        <v>83</v>
      </c>
      <c r="AV476" s="12" t="s">
        <v>81</v>
      </c>
      <c r="AW476" s="12" t="s">
        <v>35</v>
      </c>
      <c r="AX476" s="12" t="s">
        <v>74</v>
      </c>
      <c r="AY476" s="162" t="s">
        <v>139</v>
      </c>
    </row>
    <row r="477" spans="2:65" s="12" customFormat="1">
      <c r="B477" s="160"/>
      <c r="D477" s="161" t="s">
        <v>154</v>
      </c>
      <c r="E477" s="162" t="s">
        <v>3</v>
      </c>
      <c r="F477" s="163" t="s">
        <v>247</v>
      </c>
      <c r="H477" s="162" t="s">
        <v>3</v>
      </c>
      <c r="I477" s="164"/>
      <c r="L477" s="160"/>
      <c r="M477" s="165"/>
      <c r="T477" s="166"/>
      <c r="AT477" s="162" t="s">
        <v>154</v>
      </c>
      <c r="AU477" s="162" t="s">
        <v>83</v>
      </c>
      <c r="AV477" s="12" t="s">
        <v>81</v>
      </c>
      <c r="AW477" s="12" t="s">
        <v>35</v>
      </c>
      <c r="AX477" s="12" t="s">
        <v>74</v>
      </c>
      <c r="AY477" s="162" t="s">
        <v>139</v>
      </c>
    </row>
    <row r="478" spans="2:65" s="12" customFormat="1">
      <c r="B478" s="160"/>
      <c r="D478" s="161" t="s">
        <v>154</v>
      </c>
      <c r="E478" s="162" t="s">
        <v>3</v>
      </c>
      <c r="F478" s="163" t="s">
        <v>248</v>
      </c>
      <c r="H478" s="162" t="s">
        <v>3</v>
      </c>
      <c r="I478" s="164"/>
      <c r="L478" s="160"/>
      <c r="M478" s="165"/>
      <c r="T478" s="166"/>
      <c r="AT478" s="162" t="s">
        <v>154</v>
      </c>
      <c r="AU478" s="162" t="s">
        <v>83</v>
      </c>
      <c r="AV478" s="12" t="s">
        <v>81</v>
      </c>
      <c r="AW478" s="12" t="s">
        <v>35</v>
      </c>
      <c r="AX478" s="12" t="s">
        <v>74</v>
      </c>
      <c r="AY478" s="162" t="s">
        <v>139</v>
      </c>
    </row>
    <row r="479" spans="2:65" s="13" customFormat="1">
      <c r="B479" s="167"/>
      <c r="D479" s="161" t="s">
        <v>154</v>
      </c>
      <c r="E479" s="168" t="s">
        <v>3</v>
      </c>
      <c r="F479" s="169" t="s">
        <v>622</v>
      </c>
      <c r="H479" s="170">
        <v>12</v>
      </c>
      <c r="I479" s="171"/>
      <c r="L479" s="167"/>
      <c r="M479" s="172"/>
      <c r="T479" s="173"/>
      <c r="AT479" s="168" t="s">
        <v>154</v>
      </c>
      <c r="AU479" s="168" t="s">
        <v>83</v>
      </c>
      <c r="AV479" s="13" t="s">
        <v>83</v>
      </c>
      <c r="AW479" s="13" t="s">
        <v>35</v>
      </c>
      <c r="AX479" s="13" t="s">
        <v>81</v>
      </c>
      <c r="AY479" s="168" t="s">
        <v>139</v>
      </c>
    </row>
    <row r="480" spans="2:65" s="11" customFormat="1" ht="22.8" customHeight="1">
      <c r="B480" s="120"/>
      <c r="D480" s="121" t="s">
        <v>73</v>
      </c>
      <c r="E480" s="130" t="s">
        <v>187</v>
      </c>
      <c r="F480" s="130" t="s">
        <v>1017</v>
      </c>
      <c r="I480" s="123"/>
      <c r="J480" s="131">
        <f>BK480</f>
        <v>0</v>
      </c>
      <c r="L480" s="120"/>
      <c r="M480" s="125"/>
      <c r="P480" s="126">
        <f>SUM(P481:P493)</f>
        <v>0</v>
      </c>
      <c r="R480" s="126">
        <f>SUM(R481:R493)</f>
        <v>1.5066160000000002</v>
      </c>
      <c r="T480" s="127">
        <f>SUM(T481:T493)</f>
        <v>0</v>
      </c>
      <c r="AR480" s="121" t="s">
        <v>81</v>
      </c>
      <c r="AT480" s="128" t="s">
        <v>73</v>
      </c>
      <c r="AU480" s="128" t="s">
        <v>81</v>
      </c>
      <c r="AY480" s="121" t="s">
        <v>139</v>
      </c>
      <c r="BK480" s="129">
        <f>SUM(BK481:BK493)</f>
        <v>0</v>
      </c>
    </row>
    <row r="481" spans="2:65" s="1" customFormat="1" ht="49.05" customHeight="1">
      <c r="B481" s="132"/>
      <c r="C481" s="133" t="s">
        <v>1095</v>
      </c>
      <c r="D481" s="133" t="s">
        <v>142</v>
      </c>
      <c r="E481" s="134" t="s">
        <v>1019</v>
      </c>
      <c r="F481" s="135" t="s">
        <v>1020</v>
      </c>
      <c r="G481" s="136" t="s">
        <v>169</v>
      </c>
      <c r="H481" s="137">
        <v>6</v>
      </c>
      <c r="I481" s="138"/>
      <c r="J481" s="139">
        <f>ROUND(I481*H481,2)</f>
        <v>0</v>
      </c>
      <c r="K481" s="135" t="s">
        <v>146</v>
      </c>
      <c r="L481" s="33"/>
      <c r="M481" s="140" t="s">
        <v>3</v>
      </c>
      <c r="N481" s="141" t="s">
        <v>45</v>
      </c>
      <c r="P481" s="142">
        <f>O481*H481</f>
        <v>0</v>
      </c>
      <c r="Q481" s="142">
        <v>0.16850000000000001</v>
      </c>
      <c r="R481" s="142">
        <f>Q481*H481</f>
        <v>1.0110000000000001</v>
      </c>
      <c r="S481" s="142">
        <v>0</v>
      </c>
      <c r="T481" s="143">
        <f>S481*H481</f>
        <v>0</v>
      </c>
      <c r="AR481" s="144" t="s">
        <v>159</v>
      </c>
      <c r="AT481" s="144" t="s">
        <v>142</v>
      </c>
      <c r="AU481" s="144" t="s">
        <v>83</v>
      </c>
      <c r="AY481" s="18" t="s">
        <v>139</v>
      </c>
      <c r="BE481" s="145">
        <f>IF(N481="základní",J481,0)</f>
        <v>0</v>
      </c>
      <c r="BF481" s="145">
        <f>IF(N481="snížená",J481,0)</f>
        <v>0</v>
      </c>
      <c r="BG481" s="145">
        <f>IF(N481="zákl. přenesená",J481,0)</f>
        <v>0</v>
      </c>
      <c r="BH481" s="145">
        <f>IF(N481="sníž. přenesená",J481,0)</f>
        <v>0</v>
      </c>
      <c r="BI481" s="145">
        <f>IF(N481="nulová",J481,0)</f>
        <v>0</v>
      </c>
      <c r="BJ481" s="18" t="s">
        <v>81</v>
      </c>
      <c r="BK481" s="145">
        <f>ROUND(I481*H481,2)</f>
        <v>0</v>
      </c>
      <c r="BL481" s="18" t="s">
        <v>159</v>
      </c>
      <c r="BM481" s="144" t="s">
        <v>1295</v>
      </c>
    </row>
    <row r="482" spans="2:65" s="1" customFormat="1">
      <c r="B482" s="33"/>
      <c r="D482" s="146" t="s">
        <v>148</v>
      </c>
      <c r="F482" s="147" t="s">
        <v>1022</v>
      </c>
      <c r="I482" s="148"/>
      <c r="L482" s="33"/>
      <c r="M482" s="149"/>
      <c r="T482" s="54"/>
      <c r="AT482" s="18" t="s">
        <v>148</v>
      </c>
      <c r="AU482" s="18" t="s">
        <v>83</v>
      </c>
    </row>
    <row r="483" spans="2:65" s="1" customFormat="1" ht="16.5" customHeight="1">
      <c r="B483" s="132"/>
      <c r="C483" s="150" t="s">
        <v>520</v>
      </c>
      <c r="D483" s="150" t="s">
        <v>150</v>
      </c>
      <c r="E483" s="151" t="s">
        <v>1023</v>
      </c>
      <c r="F483" s="152" t="s">
        <v>1024</v>
      </c>
      <c r="G483" s="153" t="s">
        <v>169</v>
      </c>
      <c r="H483" s="154">
        <v>6</v>
      </c>
      <c r="I483" s="155"/>
      <c r="J483" s="156">
        <f>ROUND(I483*H483,2)</f>
        <v>0</v>
      </c>
      <c r="K483" s="152" t="s">
        <v>146</v>
      </c>
      <c r="L483" s="157"/>
      <c r="M483" s="158" t="s">
        <v>3</v>
      </c>
      <c r="N483" s="159" t="s">
        <v>45</v>
      </c>
      <c r="P483" s="142">
        <f>O483*H483</f>
        <v>0</v>
      </c>
      <c r="Q483" s="142">
        <v>0.08</v>
      </c>
      <c r="R483" s="142">
        <f>Q483*H483</f>
        <v>0.48</v>
      </c>
      <c r="S483" s="142">
        <v>0</v>
      </c>
      <c r="T483" s="143">
        <f>S483*H483</f>
        <v>0</v>
      </c>
      <c r="AR483" s="144" t="s">
        <v>140</v>
      </c>
      <c r="AT483" s="144" t="s">
        <v>150</v>
      </c>
      <c r="AU483" s="144" t="s">
        <v>83</v>
      </c>
      <c r="AY483" s="18" t="s">
        <v>139</v>
      </c>
      <c r="BE483" s="145">
        <f>IF(N483="základní",J483,0)</f>
        <v>0</v>
      </c>
      <c r="BF483" s="145">
        <f>IF(N483="snížená",J483,0)</f>
        <v>0</v>
      </c>
      <c r="BG483" s="145">
        <f>IF(N483="zákl. přenesená",J483,0)</f>
        <v>0</v>
      </c>
      <c r="BH483" s="145">
        <f>IF(N483="sníž. přenesená",J483,0)</f>
        <v>0</v>
      </c>
      <c r="BI483" s="145">
        <f>IF(N483="nulová",J483,0)</f>
        <v>0</v>
      </c>
      <c r="BJ483" s="18" t="s">
        <v>81</v>
      </c>
      <c r="BK483" s="145">
        <f>ROUND(I483*H483,2)</f>
        <v>0</v>
      </c>
      <c r="BL483" s="18" t="s">
        <v>159</v>
      </c>
      <c r="BM483" s="144" t="s">
        <v>1296</v>
      </c>
    </row>
    <row r="484" spans="2:65" s="1" customFormat="1" ht="62.7" customHeight="1">
      <c r="B484" s="132"/>
      <c r="C484" s="133" t="s">
        <v>1106</v>
      </c>
      <c r="D484" s="133" t="s">
        <v>142</v>
      </c>
      <c r="E484" s="134" t="s">
        <v>1027</v>
      </c>
      <c r="F484" s="135" t="s">
        <v>1028</v>
      </c>
      <c r="G484" s="136" t="s">
        <v>169</v>
      </c>
      <c r="H484" s="137">
        <v>25.6</v>
      </c>
      <c r="I484" s="138"/>
      <c r="J484" s="139">
        <f>ROUND(I484*H484,2)</f>
        <v>0</v>
      </c>
      <c r="K484" s="135" t="s">
        <v>146</v>
      </c>
      <c r="L484" s="33"/>
      <c r="M484" s="140" t="s">
        <v>3</v>
      </c>
      <c r="N484" s="141" t="s">
        <v>45</v>
      </c>
      <c r="P484" s="142">
        <f>O484*H484</f>
        <v>0</v>
      </c>
      <c r="Q484" s="142">
        <v>6.0999999999999997E-4</v>
      </c>
      <c r="R484" s="142">
        <f>Q484*H484</f>
        <v>1.5616E-2</v>
      </c>
      <c r="S484" s="142">
        <v>0</v>
      </c>
      <c r="T484" s="143">
        <f>S484*H484</f>
        <v>0</v>
      </c>
      <c r="AR484" s="144" t="s">
        <v>159</v>
      </c>
      <c r="AT484" s="144" t="s">
        <v>142</v>
      </c>
      <c r="AU484" s="144" t="s">
        <v>83</v>
      </c>
      <c r="AY484" s="18" t="s">
        <v>139</v>
      </c>
      <c r="BE484" s="145">
        <f>IF(N484="základní",J484,0)</f>
        <v>0</v>
      </c>
      <c r="BF484" s="145">
        <f>IF(N484="snížená",J484,0)</f>
        <v>0</v>
      </c>
      <c r="BG484" s="145">
        <f>IF(N484="zákl. přenesená",J484,0)</f>
        <v>0</v>
      </c>
      <c r="BH484" s="145">
        <f>IF(N484="sníž. přenesená",J484,0)</f>
        <v>0</v>
      </c>
      <c r="BI484" s="145">
        <f>IF(N484="nulová",J484,0)</f>
        <v>0</v>
      </c>
      <c r="BJ484" s="18" t="s">
        <v>81</v>
      </c>
      <c r="BK484" s="145">
        <f>ROUND(I484*H484,2)</f>
        <v>0</v>
      </c>
      <c r="BL484" s="18" t="s">
        <v>159</v>
      </c>
      <c r="BM484" s="144" t="s">
        <v>1297</v>
      </c>
    </row>
    <row r="485" spans="2:65" s="1" customFormat="1">
      <c r="B485" s="33"/>
      <c r="D485" s="146" t="s">
        <v>148</v>
      </c>
      <c r="F485" s="147" t="s">
        <v>1030</v>
      </c>
      <c r="I485" s="148"/>
      <c r="L485" s="33"/>
      <c r="M485" s="149"/>
      <c r="T485" s="54"/>
      <c r="AT485" s="18" t="s">
        <v>148</v>
      </c>
      <c r="AU485" s="18" t="s">
        <v>83</v>
      </c>
    </row>
    <row r="486" spans="2:65" s="12" customFormat="1">
      <c r="B486" s="160"/>
      <c r="D486" s="161" t="s">
        <v>154</v>
      </c>
      <c r="E486" s="162" t="s">
        <v>3</v>
      </c>
      <c r="F486" s="163" t="s">
        <v>837</v>
      </c>
      <c r="H486" s="162" t="s">
        <v>3</v>
      </c>
      <c r="I486" s="164"/>
      <c r="L486" s="160"/>
      <c r="M486" s="165"/>
      <c r="T486" s="166"/>
      <c r="AT486" s="162" t="s">
        <v>154</v>
      </c>
      <c r="AU486" s="162" t="s">
        <v>83</v>
      </c>
      <c r="AV486" s="12" t="s">
        <v>81</v>
      </c>
      <c r="AW486" s="12" t="s">
        <v>35</v>
      </c>
      <c r="AX486" s="12" t="s">
        <v>74</v>
      </c>
      <c r="AY486" s="162" t="s">
        <v>139</v>
      </c>
    </row>
    <row r="487" spans="2:65" s="13" customFormat="1">
      <c r="B487" s="167"/>
      <c r="D487" s="161" t="s">
        <v>154</v>
      </c>
      <c r="E487" s="168" t="s">
        <v>3</v>
      </c>
      <c r="F487" s="169" t="s">
        <v>1298</v>
      </c>
      <c r="H487" s="170">
        <v>25.6</v>
      </c>
      <c r="I487" s="171"/>
      <c r="L487" s="167"/>
      <c r="M487" s="172"/>
      <c r="T487" s="173"/>
      <c r="AT487" s="168" t="s">
        <v>154</v>
      </c>
      <c r="AU487" s="168" t="s">
        <v>83</v>
      </c>
      <c r="AV487" s="13" t="s">
        <v>83</v>
      </c>
      <c r="AW487" s="13" t="s">
        <v>35</v>
      </c>
      <c r="AX487" s="13" t="s">
        <v>81</v>
      </c>
      <c r="AY487" s="168" t="s">
        <v>139</v>
      </c>
    </row>
    <row r="488" spans="2:65" s="1" customFormat="1" ht="24.15" customHeight="1">
      <c r="B488" s="132"/>
      <c r="C488" s="133" t="s">
        <v>525</v>
      </c>
      <c r="D488" s="133" t="s">
        <v>142</v>
      </c>
      <c r="E488" s="134" t="s">
        <v>1032</v>
      </c>
      <c r="F488" s="135" t="s">
        <v>1033</v>
      </c>
      <c r="G488" s="136" t="s">
        <v>169</v>
      </c>
      <c r="H488" s="137">
        <v>49.7</v>
      </c>
      <c r="I488" s="138"/>
      <c r="J488" s="139">
        <f>ROUND(I488*H488,2)</f>
        <v>0</v>
      </c>
      <c r="K488" s="135" t="s">
        <v>146</v>
      </c>
      <c r="L488" s="33"/>
      <c r="M488" s="140" t="s">
        <v>3</v>
      </c>
      <c r="N488" s="141" t="s">
        <v>45</v>
      </c>
      <c r="P488" s="142">
        <f>O488*H488</f>
        <v>0</v>
      </c>
      <c r="Q488" s="142">
        <v>0</v>
      </c>
      <c r="R488" s="142">
        <f>Q488*H488</f>
        <v>0</v>
      </c>
      <c r="S488" s="142">
        <v>0</v>
      </c>
      <c r="T488" s="143">
        <f>S488*H488</f>
        <v>0</v>
      </c>
      <c r="AR488" s="144" t="s">
        <v>159</v>
      </c>
      <c r="AT488" s="144" t="s">
        <v>142</v>
      </c>
      <c r="AU488" s="144" t="s">
        <v>83</v>
      </c>
      <c r="AY488" s="18" t="s">
        <v>139</v>
      </c>
      <c r="BE488" s="145">
        <f>IF(N488="základní",J488,0)</f>
        <v>0</v>
      </c>
      <c r="BF488" s="145">
        <f>IF(N488="snížená",J488,0)</f>
        <v>0</v>
      </c>
      <c r="BG488" s="145">
        <f>IF(N488="zákl. přenesená",J488,0)</f>
        <v>0</v>
      </c>
      <c r="BH488" s="145">
        <f>IF(N488="sníž. přenesená",J488,0)</f>
        <v>0</v>
      </c>
      <c r="BI488" s="145">
        <f>IF(N488="nulová",J488,0)</f>
        <v>0</v>
      </c>
      <c r="BJ488" s="18" t="s">
        <v>81</v>
      </c>
      <c r="BK488" s="145">
        <f>ROUND(I488*H488,2)</f>
        <v>0</v>
      </c>
      <c r="BL488" s="18" t="s">
        <v>159</v>
      </c>
      <c r="BM488" s="144" t="s">
        <v>1299</v>
      </c>
    </row>
    <row r="489" spans="2:65" s="1" customFormat="1">
      <c r="B489" s="33"/>
      <c r="D489" s="146" t="s">
        <v>148</v>
      </c>
      <c r="F489" s="147" t="s">
        <v>1035</v>
      </c>
      <c r="I489" s="148"/>
      <c r="L489" s="33"/>
      <c r="M489" s="149"/>
      <c r="T489" s="54"/>
      <c r="AT489" s="18" t="s">
        <v>148</v>
      </c>
      <c r="AU489" s="18" t="s">
        <v>83</v>
      </c>
    </row>
    <row r="490" spans="2:65" s="12" customFormat="1">
      <c r="B490" s="160"/>
      <c r="D490" s="161" t="s">
        <v>154</v>
      </c>
      <c r="E490" s="162" t="s">
        <v>3</v>
      </c>
      <c r="F490" s="163" t="s">
        <v>837</v>
      </c>
      <c r="H490" s="162" t="s">
        <v>3</v>
      </c>
      <c r="I490" s="164"/>
      <c r="L490" s="160"/>
      <c r="M490" s="165"/>
      <c r="T490" s="166"/>
      <c r="AT490" s="162" t="s">
        <v>154</v>
      </c>
      <c r="AU490" s="162" t="s">
        <v>83</v>
      </c>
      <c r="AV490" s="12" t="s">
        <v>81</v>
      </c>
      <c r="AW490" s="12" t="s">
        <v>35</v>
      </c>
      <c r="AX490" s="12" t="s">
        <v>74</v>
      </c>
      <c r="AY490" s="162" t="s">
        <v>139</v>
      </c>
    </row>
    <row r="491" spans="2:65" s="13" customFormat="1">
      <c r="B491" s="167"/>
      <c r="D491" s="161" t="s">
        <v>154</v>
      </c>
      <c r="E491" s="168" t="s">
        <v>3</v>
      </c>
      <c r="F491" s="169" t="s">
        <v>1300</v>
      </c>
      <c r="H491" s="170">
        <v>24.1</v>
      </c>
      <c r="I491" s="171"/>
      <c r="L491" s="167"/>
      <c r="M491" s="172"/>
      <c r="T491" s="173"/>
      <c r="AT491" s="168" t="s">
        <v>154</v>
      </c>
      <c r="AU491" s="168" t="s">
        <v>83</v>
      </c>
      <c r="AV491" s="13" t="s">
        <v>83</v>
      </c>
      <c r="AW491" s="13" t="s">
        <v>35</v>
      </c>
      <c r="AX491" s="13" t="s">
        <v>74</v>
      </c>
      <c r="AY491" s="168" t="s">
        <v>139</v>
      </c>
    </row>
    <row r="492" spans="2:65" s="13" customFormat="1">
      <c r="B492" s="167"/>
      <c r="D492" s="161" t="s">
        <v>154</v>
      </c>
      <c r="E492" s="168" t="s">
        <v>3</v>
      </c>
      <c r="F492" s="169" t="s">
        <v>1298</v>
      </c>
      <c r="H492" s="170">
        <v>25.6</v>
      </c>
      <c r="I492" s="171"/>
      <c r="L492" s="167"/>
      <c r="M492" s="172"/>
      <c r="T492" s="173"/>
      <c r="AT492" s="168" t="s">
        <v>154</v>
      </c>
      <c r="AU492" s="168" t="s">
        <v>83</v>
      </c>
      <c r="AV492" s="13" t="s">
        <v>83</v>
      </c>
      <c r="AW492" s="13" t="s">
        <v>35</v>
      </c>
      <c r="AX492" s="13" t="s">
        <v>74</v>
      </c>
      <c r="AY492" s="168" t="s">
        <v>139</v>
      </c>
    </row>
    <row r="493" spans="2:65" s="14" customFormat="1">
      <c r="B493" s="184"/>
      <c r="D493" s="161" t="s">
        <v>154</v>
      </c>
      <c r="E493" s="185" t="s">
        <v>3</v>
      </c>
      <c r="F493" s="186" t="s">
        <v>623</v>
      </c>
      <c r="H493" s="187">
        <v>49.7</v>
      </c>
      <c r="I493" s="188"/>
      <c r="L493" s="184"/>
      <c r="M493" s="189"/>
      <c r="T493" s="190"/>
      <c r="AT493" s="185" t="s">
        <v>154</v>
      </c>
      <c r="AU493" s="185" t="s">
        <v>83</v>
      </c>
      <c r="AV493" s="14" t="s">
        <v>159</v>
      </c>
      <c r="AW493" s="14" t="s">
        <v>35</v>
      </c>
      <c r="AX493" s="14" t="s">
        <v>81</v>
      </c>
      <c r="AY493" s="185" t="s">
        <v>139</v>
      </c>
    </row>
    <row r="494" spans="2:65" s="11" customFormat="1" ht="22.8" customHeight="1">
      <c r="B494" s="120"/>
      <c r="D494" s="121" t="s">
        <v>73</v>
      </c>
      <c r="E494" s="130" t="s">
        <v>1038</v>
      </c>
      <c r="F494" s="130" t="s">
        <v>1039</v>
      </c>
      <c r="I494" s="123"/>
      <c r="J494" s="131">
        <f>BK494</f>
        <v>0</v>
      </c>
      <c r="L494" s="120"/>
      <c r="M494" s="125"/>
      <c r="P494" s="126">
        <f>SUM(P495:P513)</f>
        <v>0</v>
      </c>
      <c r="R494" s="126">
        <f>SUM(R495:R513)</f>
        <v>0</v>
      </c>
      <c r="T494" s="127">
        <f>SUM(T495:T513)</f>
        <v>0</v>
      </c>
      <c r="AR494" s="121" t="s">
        <v>81</v>
      </c>
      <c r="AT494" s="128" t="s">
        <v>73</v>
      </c>
      <c r="AU494" s="128" t="s">
        <v>81</v>
      </c>
      <c r="AY494" s="121" t="s">
        <v>139</v>
      </c>
      <c r="BK494" s="129">
        <f>SUM(BK495:BK513)</f>
        <v>0</v>
      </c>
    </row>
    <row r="495" spans="2:65" s="1" customFormat="1" ht="44.25" customHeight="1">
      <c r="B495" s="132"/>
      <c r="C495" s="133" t="s">
        <v>1301</v>
      </c>
      <c r="D495" s="133" t="s">
        <v>142</v>
      </c>
      <c r="E495" s="134" t="s">
        <v>1041</v>
      </c>
      <c r="F495" s="135" t="s">
        <v>1042</v>
      </c>
      <c r="G495" s="136" t="s">
        <v>786</v>
      </c>
      <c r="H495" s="137">
        <v>4.0000000000000001E-3</v>
      </c>
      <c r="I495" s="138"/>
      <c r="J495" s="139">
        <f>ROUND(I495*H495,2)</f>
        <v>0</v>
      </c>
      <c r="K495" s="135" t="s">
        <v>146</v>
      </c>
      <c r="L495" s="33"/>
      <c r="M495" s="140" t="s">
        <v>3</v>
      </c>
      <c r="N495" s="141" t="s">
        <v>45</v>
      </c>
      <c r="P495" s="142">
        <f>O495*H495</f>
        <v>0</v>
      </c>
      <c r="Q495" s="142">
        <v>0</v>
      </c>
      <c r="R495" s="142">
        <f>Q495*H495</f>
        <v>0</v>
      </c>
      <c r="S495" s="142">
        <v>0</v>
      </c>
      <c r="T495" s="143">
        <f>S495*H495</f>
        <v>0</v>
      </c>
      <c r="AR495" s="144" t="s">
        <v>159</v>
      </c>
      <c r="AT495" s="144" t="s">
        <v>142</v>
      </c>
      <c r="AU495" s="144" t="s">
        <v>83</v>
      </c>
      <c r="AY495" s="18" t="s">
        <v>139</v>
      </c>
      <c r="BE495" s="145">
        <f>IF(N495="základní",J495,0)</f>
        <v>0</v>
      </c>
      <c r="BF495" s="145">
        <f>IF(N495="snížená",J495,0)</f>
        <v>0</v>
      </c>
      <c r="BG495" s="145">
        <f>IF(N495="zákl. přenesená",J495,0)</f>
        <v>0</v>
      </c>
      <c r="BH495" s="145">
        <f>IF(N495="sníž. přenesená",J495,0)</f>
        <v>0</v>
      </c>
      <c r="BI495" s="145">
        <f>IF(N495="nulová",J495,0)</f>
        <v>0</v>
      </c>
      <c r="BJ495" s="18" t="s">
        <v>81</v>
      </c>
      <c r="BK495" s="145">
        <f>ROUND(I495*H495,2)</f>
        <v>0</v>
      </c>
      <c r="BL495" s="18" t="s">
        <v>159</v>
      </c>
      <c r="BM495" s="144" t="s">
        <v>1302</v>
      </c>
    </row>
    <row r="496" spans="2:65" s="1" customFormat="1">
      <c r="B496" s="33"/>
      <c r="D496" s="146" t="s">
        <v>148</v>
      </c>
      <c r="F496" s="147" t="s">
        <v>1044</v>
      </c>
      <c r="I496" s="148"/>
      <c r="L496" s="33"/>
      <c r="M496" s="149"/>
      <c r="T496" s="54"/>
      <c r="AT496" s="18" t="s">
        <v>148</v>
      </c>
      <c r="AU496" s="18" t="s">
        <v>83</v>
      </c>
    </row>
    <row r="497" spans="2:65" s="1" customFormat="1" ht="37.799999999999997" customHeight="1">
      <c r="B497" s="132"/>
      <c r="C497" s="133" t="s">
        <v>529</v>
      </c>
      <c r="D497" s="133" t="s">
        <v>142</v>
      </c>
      <c r="E497" s="134" t="s">
        <v>1045</v>
      </c>
      <c r="F497" s="135" t="s">
        <v>1046</v>
      </c>
      <c r="G497" s="136" t="s">
        <v>786</v>
      </c>
      <c r="H497" s="137">
        <v>10.534000000000001</v>
      </c>
      <c r="I497" s="138"/>
      <c r="J497" s="139">
        <f>ROUND(I497*H497,2)</f>
        <v>0</v>
      </c>
      <c r="K497" s="135" t="s">
        <v>146</v>
      </c>
      <c r="L497" s="33"/>
      <c r="M497" s="140" t="s">
        <v>3</v>
      </c>
      <c r="N497" s="141" t="s">
        <v>45</v>
      </c>
      <c r="P497" s="142">
        <f>O497*H497</f>
        <v>0</v>
      </c>
      <c r="Q497" s="142">
        <v>0</v>
      </c>
      <c r="R497" s="142">
        <f>Q497*H497</f>
        <v>0</v>
      </c>
      <c r="S497" s="142">
        <v>0</v>
      </c>
      <c r="T497" s="143">
        <f>S497*H497</f>
        <v>0</v>
      </c>
      <c r="AR497" s="144" t="s">
        <v>159</v>
      </c>
      <c r="AT497" s="144" t="s">
        <v>142</v>
      </c>
      <c r="AU497" s="144" t="s">
        <v>83</v>
      </c>
      <c r="AY497" s="18" t="s">
        <v>139</v>
      </c>
      <c r="BE497" s="145">
        <f>IF(N497="základní",J497,0)</f>
        <v>0</v>
      </c>
      <c r="BF497" s="145">
        <f>IF(N497="snížená",J497,0)</f>
        <v>0</v>
      </c>
      <c r="BG497" s="145">
        <f>IF(N497="zákl. přenesená",J497,0)</f>
        <v>0</v>
      </c>
      <c r="BH497" s="145">
        <f>IF(N497="sníž. přenesená",J497,0)</f>
        <v>0</v>
      </c>
      <c r="BI497" s="145">
        <f>IF(N497="nulová",J497,0)</f>
        <v>0</v>
      </c>
      <c r="BJ497" s="18" t="s">
        <v>81</v>
      </c>
      <c r="BK497" s="145">
        <f>ROUND(I497*H497,2)</f>
        <v>0</v>
      </c>
      <c r="BL497" s="18" t="s">
        <v>159</v>
      </c>
      <c r="BM497" s="144" t="s">
        <v>1303</v>
      </c>
    </row>
    <row r="498" spans="2:65" s="1" customFormat="1">
      <c r="B498" s="33"/>
      <c r="D498" s="146" t="s">
        <v>148</v>
      </c>
      <c r="F498" s="147" t="s">
        <v>1048</v>
      </c>
      <c r="I498" s="148"/>
      <c r="L498" s="33"/>
      <c r="M498" s="149"/>
      <c r="T498" s="54"/>
      <c r="AT498" s="18" t="s">
        <v>148</v>
      </c>
      <c r="AU498" s="18" t="s">
        <v>83</v>
      </c>
    </row>
    <row r="499" spans="2:65" s="1" customFormat="1" ht="37.799999999999997" customHeight="1">
      <c r="B499" s="132"/>
      <c r="C499" s="133" t="s">
        <v>1304</v>
      </c>
      <c r="D499" s="133" t="s">
        <v>142</v>
      </c>
      <c r="E499" s="134" t="s">
        <v>1050</v>
      </c>
      <c r="F499" s="135" t="s">
        <v>1051</v>
      </c>
      <c r="G499" s="136" t="s">
        <v>786</v>
      </c>
      <c r="H499" s="137">
        <v>200.14599999999999</v>
      </c>
      <c r="I499" s="138"/>
      <c r="J499" s="139">
        <f>ROUND(I499*H499,2)</f>
        <v>0</v>
      </c>
      <c r="K499" s="135" t="s">
        <v>146</v>
      </c>
      <c r="L499" s="33"/>
      <c r="M499" s="140" t="s">
        <v>3</v>
      </c>
      <c r="N499" s="141" t="s">
        <v>45</v>
      </c>
      <c r="P499" s="142">
        <f>O499*H499</f>
        <v>0</v>
      </c>
      <c r="Q499" s="142">
        <v>0</v>
      </c>
      <c r="R499" s="142">
        <f>Q499*H499</f>
        <v>0</v>
      </c>
      <c r="S499" s="142">
        <v>0</v>
      </c>
      <c r="T499" s="143">
        <f>S499*H499</f>
        <v>0</v>
      </c>
      <c r="AR499" s="144" t="s">
        <v>159</v>
      </c>
      <c r="AT499" s="144" t="s">
        <v>142</v>
      </c>
      <c r="AU499" s="144" t="s">
        <v>83</v>
      </c>
      <c r="AY499" s="18" t="s">
        <v>139</v>
      </c>
      <c r="BE499" s="145">
        <f>IF(N499="základní",J499,0)</f>
        <v>0</v>
      </c>
      <c r="BF499" s="145">
        <f>IF(N499="snížená",J499,0)</f>
        <v>0</v>
      </c>
      <c r="BG499" s="145">
        <f>IF(N499="zákl. přenesená",J499,0)</f>
        <v>0</v>
      </c>
      <c r="BH499" s="145">
        <f>IF(N499="sníž. přenesená",J499,0)</f>
        <v>0</v>
      </c>
      <c r="BI499" s="145">
        <f>IF(N499="nulová",J499,0)</f>
        <v>0</v>
      </c>
      <c r="BJ499" s="18" t="s">
        <v>81</v>
      </c>
      <c r="BK499" s="145">
        <f>ROUND(I499*H499,2)</f>
        <v>0</v>
      </c>
      <c r="BL499" s="18" t="s">
        <v>159</v>
      </c>
      <c r="BM499" s="144" t="s">
        <v>1305</v>
      </c>
    </row>
    <row r="500" spans="2:65" s="1" customFormat="1">
      <c r="B500" s="33"/>
      <c r="D500" s="146" t="s">
        <v>148</v>
      </c>
      <c r="F500" s="147" t="s">
        <v>1053</v>
      </c>
      <c r="I500" s="148"/>
      <c r="L500" s="33"/>
      <c r="M500" s="149"/>
      <c r="T500" s="54"/>
      <c r="AT500" s="18" t="s">
        <v>148</v>
      </c>
      <c r="AU500" s="18" t="s">
        <v>83</v>
      </c>
    </row>
    <row r="501" spans="2:65" s="13" customFormat="1">
      <c r="B501" s="167"/>
      <c r="D501" s="161" t="s">
        <v>154</v>
      </c>
      <c r="F501" s="169" t="s">
        <v>1306</v>
      </c>
      <c r="H501" s="170">
        <v>200.14599999999999</v>
      </c>
      <c r="I501" s="171"/>
      <c r="L501" s="167"/>
      <c r="M501" s="172"/>
      <c r="T501" s="173"/>
      <c r="AT501" s="168" t="s">
        <v>154</v>
      </c>
      <c r="AU501" s="168" t="s">
        <v>83</v>
      </c>
      <c r="AV501" s="13" t="s">
        <v>83</v>
      </c>
      <c r="AW501" s="13" t="s">
        <v>4</v>
      </c>
      <c r="AX501" s="13" t="s">
        <v>81</v>
      </c>
      <c r="AY501" s="168" t="s">
        <v>139</v>
      </c>
    </row>
    <row r="502" spans="2:65" s="1" customFormat="1" ht="44.25" customHeight="1">
      <c r="B502" s="132"/>
      <c r="C502" s="133" t="s">
        <v>534</v>
      </c>
      <c r="D502" s="133" t="s">
        <v>142</v>
      </c>
      <c r="E502" s="134" t="s">
        <v>1055</v>
      </c>
      <c r="F502" s="135" t="s">
        <v>1056</v>
      </c>
      <c r="G502" s="136" t="s">
        <v>786</v>
      </c>
      <c r="H502" s="137">
        <v>1.2330000000000001</v>
      </c>
      <c r="I502" s="138"/>
      <c r="J502" s="139">
        <f>ROUND(I502*H502,2)</f>
        <v>0</v>
      </c>
      <c r="K502" s="135" t="s">
        <v>146</v>
      </c>
      <c r="L502" s="33"/>
      <c r="M502" s="140" t="s">
        <v>3</v>
      </c>
      <c r="N502" s="141" t="s">
        <v>45</v>
      </c>
      <c r="P502" s="142">
        <f>O502*H502</f>
        <v>0</v>
      </c>
      <c r="Q502" s="142">
        <v>0</v>
      </c>
      <c r="R502" s="142">
        <f>Q502*H502</f>
        <v>0</v>
      </c>
      <c r="S502" s="142">
        <v>0</v>
      </c>
      <c r="T502" s="143">
        <f>S502*H502</f>
        <v>0</v>
      </c>
      <c r="AR502" s="144" t="s">
        <v>159</v>
      </c>
      <c r="AT502" s="144" t="s">
        <v>142</v>
      </c>
      <c r="AU502" s="144" t="s">
        <v>83</v>
      </c>
      <c r="AY502" s="18" t="s">
        <v>139</v>
      </c>
      <c r="BE502" s="145">
        <f>IF(N502="základní",J502,0)</f>
        <v>0</v>
      </c>
      <c r="BF502" s="145">
        <f>IF(N502="snížená",J502,0)</f>
        <v>0</v>
      </c>
      <c r="BG502" s="145">
        <f>IF(N502="zákl. přenesená",J502,0)</f>
        <v>0</v>
      </c>
      <c r="BH502" s="145">
        <f>IF(N502="sníž. přenesená",J502,0)</f>
        <v>0</v>
      </c>
      <c r="BI502" s="145">
        <f>IF(N502="nulová",J502,0)</f>
        <v>0</v>
      </c>
      <c r="BJ502" s="18" t="s">
        <v>81</v>
      </c>
      <c r="BK502" s="145">
        <f>ROUND(I502*H502,2)</f>
        <v>0</v>
      </c>
      <c r="BL502" s="18" t="s">
        <v>159</v>
      </c>
      <c r="BM502" s="144" t="s">
        <v>1307</v>
      </c>
    </row>
    <row r="503" spans="2:65" s="1" customFormat="1">
      <c r="B503" s="33"/>
      <c r="D503" s="146" t="s">
        <v>148</v>
      </c>
      <c r="F503" s="147" t="s">
        <v>1058</v>
      </c>
      <c r="I503" s="148"/>
      <c r="L503" s="33"/>
      <c r="M503" s="149"/>
      <c r="T503" s="54"/>
      <c r="AT503" s="18" t="s">
        <v>148</v>
      </c>
      <c r="AU503" s="18" t="s">
        <v>83</v>
      </c>
    </row>
    <row r="504" spans="2:65" s="12" customFormat="1">
      <c r="B504" s="160"/>
      <c r="D504" s="161" t="s">
        <v>154</v>
      </c>
      <c r="E504" s="162" t="s">
        <v>3</v>
      </c>
      <c r="F504" s="163" t="s">
        <v>1059</v>
      </c>
      <c r="H504" s="162" t="s">
        <v>3</v>
      </c>
      <c r="I504" s="164"/>
      <c r="L504" s="160"/>
      <c r="M504" s="165"/>
      <c r="T504" s="166"/>
      <c r="AT504" s="162" t="s">
        <v>154</v>
      </c>
      <c r="AU504" s="162" t="s">
        <v>83</v>
      </c>
      <c r="AV504" s="12" t="s">
        <v>81</v>
      </c>
      <c r="AW504" s="12" t="s">
        <v>35</v>
      </c>
      <c r="AX504" s="12" t="s">
        <v>74</v>
      </c>
      <c r="AY504" s="162" t="s">
        <v>139</v>
      </c>
    </row>
    <row r="505" spans="2:65" s="13" customFormat="1">
      <c r="B505" s="167"/>
      <c r="D505" s="161" t="s">
        <v>154</v>
      </c>
      <c r="E505" s="168" t="s">
        <v>3</v>
      </c>
      <c r="F505" s="169" t="s">
        <v>1308</v>
      </c>
      <c r="H505" s="170">
        <v>1.2330000000000001</v>
      </c>
      <c r="I505" s="171"/>
      <c r="L505" s="167"/>
      <c r="M505" s="172"/>
      <c r="T505" s="173"/>
      <c r="AT505" s="168" t="s">
        <v>154</v>
      </c>
      <c r="AU505" s="168" t="s">
        <v>83</v>
      </c>
      <c r="AV505" s="13" t="s">
        <v>83</v>
      </c>
      <c r="AW505" s="13" t="s">
        <v>35</v>
      </c>
      <c r="AX505" s="13" t="s">
        <v>81</v>
      </c>
      <c r="AY505" s="168" t="s">
        <v>139</v>
      </c>
    </row>
    <row r="506" spans="2:65" s="1" customFormat="1" ht="44.25" customHeight="1">
      <c r="B506" s="132"/>
      <c r="C506" s="133" t="s">
        <v>1309</v>
      </c>
      <c r="D506" s="133" t="s">
        <v>142</v>
      </c>
      <c r="E506" s="134" t="s">
        <v>1062</v>
      </c>
      <c r="F506" s="135" t="s">
        <v>1063</v>
      </c>
      <c r="G506" s="136" t="s">
        <v>786</v>
      </c>
      <c r="H506" s="137">
        <v>1.23</v>
      </c>
      <c r="I506" s="138"/>
      <c r="J506" s="139">
        <f>ROUND(I506*H506,2)</f>
        <v>0</v>
      </c>
      <c r="K506" s="135" t="s">
        <v>146</v>
      </c>
      <c r="L506" s="33"/>
      <c r="M506" s="140" t="s">
        <v>3</v>
      </c>
      <c r="N506" s="141" t="s">
        <v>45</v>
      </c>
      <c r="P506" s="142">
        <f>O506*H506</f>
        <v>0</v>
      </c>
      <c r="Q506" s="142">
        <v>0</v>
      </c>
      <c r="R506" s="142">
        <f>Q506*H506</f>
        <v>0</v>
      </c>
      <c r="S506" s="142">
        <v>0</v>
      </c>
      <c r="T506" s="143">
        <f>S506*H506</f>
        <v>0</v>
      </c>
      <c r="AR506" s="144" t="s">
        <v>159</v>
      </c>
      <c r="AT506" s="144" t="s">
        <v>142</v>
      </c>
      <c r="AU506" s="144" t="s">
        <v>83</v>
      </c>
      <c r="AY506" s="18" t="s">
        <v>139</v>
      </c>
      <c r="BE506" s="145">
        <f>IF(N506="základní",J506,0)</f>
        <v>0</v>
      </c>
      <c r="BF506" s="145">
        <f>IF(N506="snížená",J506,0)</f>
        <v>0</v>
      </c>
      <c r="BG506" s="145">
        <f>IF(N506="zákl. přenesená",J506,0)</f>
        <v>0</v>
      </c>
      <c r="BH506" s="145">
        <f>IF(N506="sníž. přenesená",J506,0)</f>
        <v>0</v>
      </c>
      <c r="BI506" s="145">
        <f>IF(N506="nulová",J506,0)</f>
        <v>0</v>
      </c>
      <c r="BJ506" s="18" t="s">
        <v>81</v>
      </c>
      <c r="BK506" s="145">
        <f>ROUND(I506*H506,2)</f>
        <v>0</v>
      </c>
      <c r="BL506" s="18" t="s">
        <v>159</v>
      </c>
      <c r="BM506" s="144" t="s">
        <v>1310</v>
      </c>
    </row>
    <row r="507" spans="2:65" s="1" customFormat="1">
      <c r="B507" s="33"/>
      <c r="D507" s="146" t="s">
        <v>148</v>
      </c>
      <c r="F507" s="147" t="s">
        <v>1065</v>
      </c>
      <c r="I507" s="148"/>
      <c r="L507" s="33"/>
      <c r="M507" s="149"/>
      <c r="T507" s="54"/>
      <c r="AT507" s="18" t="s">
        <v>148</v>
      </c>
      <c r="AU507" s="18" t="s">
        <v>83</v>
      </c>
    </row>
    <row r="508" spans="2:65" s="1" customFormat="1" ht="44.25" customHeight="1">
      <c r="B508" s="132"/>
      <c r="C508" s="133" t="s">
        <v>538</v>
      </c>
      <c r="D508" s="133" t="s">
        <v>142</v>
      </c>
      <c r="E508" s="134" t="s">
        <v>1066</v>
      </c>
      <c r="F508" s="135" t="s">
        <v>785</v>
      </c>
      <c r="G508" s="136" t="s">
        <v>786</v>
      </c>
      <c r="H508" s="137">
        <v>5.1920000000000002</v>
      </c>
      <c r="I508" s="138"/>
      <c r="J508" s="139">
        <f>ROUND(I508*H508,2)</f>
        <v>0</v>
      </c>
      <c r="K508" s="135" t="s">
        <v>146</v>
      </c>
      <c r="L508" s="33"/>
      <c r="M508" s="140" t="s">
        <v>3</v>
      </c>
      <c r="N508" s="141" t="s">
        <v>45</v>
      </c>
      <c r="P508" s="142">
        <f>O508*H508</f>
        <v>0</v>
      </c>
      <c r="Q508" s="142">
        <v>0</v>
      </c>
      <c r="R508" s="142">
        <f>Q508*H508</f>
        <v>0</v>
      </c>
      <c r="S508" s="142">
        <v>0</v>
      </c>
      <c r="T508" s="143">
        <f>S508*H508</f>
        <v>0</v>
      </c>
      <c r="AR508" s="144" t="s">
        <v>159</v>
      </c>
      <c r="AT508" s="144" t="s">
        <v>142</v>
      </c>
      <c r="AU508" s="144" t="s">
        <v>83</v>
      </c>
      <c r="AY508" s="18" t="s">
        <v>139</v>
      </c>
      <c r="BE508" s="145">
        <f>IF(N508="základní",J508,0)</f>
        <v>0</v>
      </c>
      <c r="BF508" s="145">
        <f>IF(N508="snížená",J508,0)</f>
        <v>0</v>
      </c>
      <c r="BG508" s="145">
        <f>IF(N508="zákl. přenesená",J508,0)</f>
        <v>0</v>
      </c>
      <c r="BH508" s="145">
        <f>IF(N508="sníž. přenesená",J508,0)</f>
        <v>0</v>
      </c>
      <c r="BI508" s="145">
        <f>IF(N508="nulová",J508,0)</f>
        <v>0</v>
      </c>
      <c r="BJ508" s="18" t="s">
        <v>81</v>
      </c>
      <c r="BK508" s="145">
        <f>ROUND(I508*H508,2)</f>
        <v>0</v>
      </c>
      <c r="BL508" s="18" t="s">
        <v>159</v>
      </c>
      <c r="BM508" s="144" t="s">
        <v>1311</v>
      </c>
    </row>
    <row r="509" spans="2:65" s="1" customFormat="1">
      <c r="B509" s="33"/>
      <c r="D509" s="146" t="s">
        <v>148</v>
      </c>
      <c r="F509" s="147" t="s">
        <v>1068</v>
      </c>
      <c r="I509" s="148"/>
      <c r="L509" s="33"/>
      <c r="M509" s="149"/>
      <c r="T509" s="54"/>
      <c r="AT509" s="18" t="s">
        <v>148</v>
      </c>
      <c r="AU509" s="18" t="s">
        <v>83</v>
      </c>
    </row>
    <row r="510" spans="2:65" s="1" customFormat="1" ht="44.25" customHeight="1">
      <c r="B510" s="132"/>
      <c r="C510" s="133" t="s">
        <v>1312</v>
      </c>
      <c r="D510" s="133" t="s">
        <v>142</v>
      </c>
      <c r="E510" s="134" t="s">
        <v>1070</v>
      </c>
      <c r="F510" s="135" t="s">
        <v>1071</v>
      </c>
      <c r="G510" s="136" t="s">
        <v>786</v>
      </c>
      <c r="H510" s="137">
        <v>2.8759999999999999</v>
      </c>
      <c r="I510" s="138"/>
      <c r="J510" s="139">
        <f>ROUND(I510*H510,2)</f>
        <v>0</v>
      </c>
      <c r="K510" s="135" t="s">
        <v>146</v>
      </c>
      <c r="L510" s="33"/>
      <c r="M510" s="140" t="s">
        <v>3</v>
      </c>
      <c r="N510" s="141" t="s">
        <v>45</v>
      </c>
      <c r="P510" s="142">
        <f>O510*H510</f>
        <v>0</v>
      </c>
      <c r="Q510" s="142">
        <v>0</v>
      </c>
      <c r="R510" s="142">
        <f>Q510*H510</f>
        <v>0</v>
      </c>
      <c r="S510" s="142">
        <v>0</v>
      </c>
      <c r="T510" s="143">
        <f>S510*H510</f>
        <v>0</v>
      </c>
      <c r="AR510" s="144" t="s">
        <v>159</v>
      </c>
      <c r="AT510" s="144" t="s">
        <v>142</v>
      </c>
      <c r="AU510" s="144" t="s">
        <v>83</v>
      </c>
      <c r="AY510" s="18" t="s">
        <v>139</v>
      </c>
      <c r="BE510" s="145">
        <f>IF(N510="základní",J510,0)</f>
        <v>0</v>
      </c>
      <c r="BF510" s="145">
        <f>IF(N510="snížená",J510,0)</f>
        <v>0</v>
      </c>
      <c r="BG510" s="145">
        <f>IF(N510="zákl. přenesená",J510,0)</f>
        <v>0</v>
      </c>
      <c r="BH510" s="145">
        <f>IF(N510="sníž. přenesená",J510,0)</f>
        <v>0</v>
      </c>
      <c r="BI510" s="145">
        <f>IF(N510="nulová",J510,0)</f>
        <v>0</v>
      </c>
      <c r="BJ510" s="18" t="s">
        <v>81</v>
      </c>
      <c r="BK510" s="145">
        <f>ROUND(I510*H510,2)</f>
        <v>0</v>
      </c>
      <c r="BL510" s="18" t="s">
        <v>159</v>
      </c>
      <c r="BM510" s="144" t="s">
        <v>1313</v>
      </c>
    </row>
    <row r="511" spans="2:65" s="1" customFormat="1">
      <c r="B511" s="33"/>
      <c r="D511" s="146" t="s">
        <v>148</v>
      </c>
      <c r="F511" s="147" t="s">
        <v>1073</v>
      </c>
      <c r="I511" s="148"/>
      <c r="L511" s="33"/>
      <c r="M511" s="149"/>
      <c r="T511" s="54"/>
      <c r="AT511" s="18" t="s">
        <v>148</v>
      </c>
      <c r="AU511" s="18" t="s">
        <v>83</v>
      </c>
    </row>
    <row r="512" spans="2:65" s="12" customFormat="1">
      <c r="B512" s="160"/>
      <c r="D512" s="161" t="s">
        <v>154</v>
      </c>
      <c r="E512" s="162" t="s">
        <v>3</v>
      </c>
      <c r="F512" s="163" t="s">
        <v>1074</v>
      </c>
      <c r="H512" s="162" t="s">
        <v>3</v>
      </c>
      <c r="I512" s="164"/>
      <c r="L512" s="160"/>
      <c r="M512" s="165"/>
      <c r="T512" s="166"/>
      <c r="AT512" s="162" t="s">
        <v>154</v>
      </c>
      <c r="AU512" s="162" t="s">
        <v>83</v>
      </c>
      <c r="AV512" s="12" t="s">
        <v>81</v>
      </c>
      <c r="AW512" s="12" t="s">
        <v>35</v>
      </c>
      <c r="AX512" s="12" t="s">
        <v>74</v>
      </c>
      <c r="AY512" s="162" t="s">
        <v>139</v>
      </c>
    </row>
    <row r="513" spans="2:65" s="13" customFormat="1">
      <c r="B513" s="167"/>
      <c r="D513" s="161" t="s">
        <v>154</v>
      </c>
      <c r="E513" s="168" t="s">
        <v>3</v>
      </c>
      <c r="F513" s="169" t="s">
        <v>1314</v>
      </c>
      <c r="H513" s="170">
        <v>2.8759999999999999</v>
      </c>
      <c r="I513" s="171"/>
      <c r="L513" s="167"/>
      <c r="M513" s="172"/>
      <c r="T513" s="173"/>
      <c r="AT513" s="168" t="s">
        <v>154</v>
      </c>
      <c r="AU513" s="168" t="s">
        <v>83</v>
      </c>
      <c r="AV513" s="13" t="s">
        <v>83</v>
      </c>
      <c r="AW513" s="13" t="s">
        <v>35</v>
      </c>
      <c r="AX513" s="13" t="s">
        <v>81</v>
      </c>
      <c r="AY513" s="168" t="s">
        <v>139</v>
      </c>
    </row>
    <row r="514" spans="2:65" s="11" customFormat="1" ht="22.8" customHeight="1">
      <c r="B514" s="120"/>
      <c r="D514" s="121" t="s">
        <v>73</v>
      </c>
      <c r="E514" s="130" t="s">
        <v>1076</v>
      </c>
      <c r="F514" s="130" t="s">
        <v>1077</v>
      </c>
      <c r="I514" s="123"/>
      <c r="J514" s="131">
        <f>BK514</f>
        <v>0</v>
      </c>
      <c r="L514" s="120"/>
      <c r="M514" s="125"/>
      <c r="P514" s="126">
        <f>SUM(P515:P518)</f>
        <v>0</v>
      </c>
      <c r="R514" s="126">
        <f>SUM(R515:R518)</f>
        <v>0</v>
      </c>
      <c r="T514" s="127">
        <f>SUM(T515:T518)</f>
        <v>0</v>
      </c>
      <c r="AR514" s="121" t="s">
        <v>81</v>
      </c>
      <c r="AT514" s="128" t="s">
        <v>73</v>
      </c>
      <c r="AU514" s="128" t="s">
        <v>81</v>
      </c>
      <c r="AY514" s="121" t="s">
        <v>139</v>
      </c>
      <c r="BK514" s="129">
        <f>SUM(BK515:BK518)</f>
        <v>0</v>
      </c>
    </row>
    <row r="515" spans="2:65" s="1" customFormat="1" ht="49.05" customHeight="1">
      <c r="B515" s="132"/>
      <c r="C515" s="133" t="s">
        <v>543</v>
      </c>
      <c r="D515" s="133" t="s">
        <v>142</v>
      </c>
      <c r="E515" s="134" t="s">
        <v>1078</v>
      </c>
      <c r="F515" s="135" t="s">
        <v>1079</v>
      </c>
      <c r="G515" s="136" t="s">
        <v>786</v>
      </c>
      <c r="H515" s="137">
        <v>10.811</v>
      </c>
      <c r="I515" s="138"/>
      <c r="J515" s="139">
        <f>ROUND(I515*H515,2)</f>
        <v>0</v>
      </c>
      <c r="K515" s="135" t="s">
        <v>146</v>
      </c>
      <c r="L515" s="33"/>
      <c r="M515" s="140" t="s">
        <v>3</v>
      </c>
      <c r="N515" s="141" t="s">
        <v>45</v>
      </c>
      <c r="P515" s="142">
        <f>O515*H515</f>
        <v>0</v>
      </c>
      <c r="Q515" s="142">
        <v>0</v>
      </c>
      <c r="R515" s="142">
        <f>Q515*H515</f>
        <v>0</v>
      </c>
      <c r="S515" s="142">
        <v>0</v>
      </c>
      <c r="T515" s="143">
        <f>S515*H515</f>
        <v>0</v>
      </c>
      <c r="AR515" s="144" t="s">
        <v>159</v>
      </c>
      <c r="AT515" s="144" t="s">
        <v>142</v>
      </c>
      <c r="AU515" s="144" t="s">
        <v>83</v>
      </c>
      <c r="AY515" s="18" t="s">
        <v>139</v>
      </c>
      <c r="BE515" s="145">
        <f>IF(N515="základní",J515,0)</f>
        <v>0</v>
      </c>
      <c r="BF515" s="145">
        <f>IF(N515="snížená",J515,0)</f>
        <v>0</v>
      </c>
      <c r="BG515" s="145">
        <f>IF(N515="zákl. přenesená",J515,0)</f>
        <v>0</v>
      </c>
      <c r="BH515" s="145">
        <f>IF(N515="sníž. přenesená",J515,0)</f>
        <v>0</v>
      </c>
      <c r="BI515" s="145">
        <f>IF(N515="nulová",J515,0)</f>
        <v>0</v>
      </c>
      <c r="BJ515" s="18" t="s">
        <v>81</v>
      </c>
      <c r="BK515" s="145">
        <f>ROUND(I515*H515,2)</f>
        <v>0</v>
      </c>
      <c r="BL515" s="18" t="s">
        <v>159</v>
      </c>
      <c r="BM515" s="144" t="s">
        <v>1315</v>
      </c>
    </row>
    <row r="516" spans="2:65" s="1" customFormat="1">
      <c r="B516" s="33"/>
      <c r="D516" s="146" t="s">
        <v>148</v>
      </c>
      <c r="F516" s="147" t="s">
        <v>1081</v>
      </c>
      <c r="I516" s="148"/>
      <c r="L516" s="33"/>
      <c r="M516" s="149"/>
      <c r="T516" s="54"/>
      <c r="AT516" s="18" t="s">
        <v>148</v>
      </c>
      <c r="AU516" s="18" t="s">
        <v>83</v>
      </c>
    </row>
    <row r="517" spans="2:65" s="1" customFormat="1" ht="55.5" customHeight="1">
      <c r="B517" s="132"/>
      <c r="C517" s="133" t="s">
        <v>1316</v>
      </c>
      <c r="D517" s="133" t="s">
        <v>142</v>
      </c>
      <c r="E517" s="134" t="s">
        <v>1083</v>
      </c>
      <c r="F517" s="135" t="s">
        <v>1084</v>
      </c>
      <c r="G517" s="136" t="s">
        <v>786</v>
      </c>
      <c r="H517" s="137">
        <v>10.811</v>
      </c>
      <c r="I517" s="138"/>
      <c r="J517" s="139">
        <f>ROUND(I517*H517,2)</f>
        <v>0</v>
      </c>
      <c r="K517" s="135" t="s">
        <v>146</v>
      </c>
      <c r="L517" s="33"/>
      <c r="M517" s="140" t="s">
        <v>3</v>
      </c>
      <c r="N517" s="141" t="s">
        <v>45</v>
      </c>
      <c r="P517" s="142">
        <f>O517*H517</f>
        <v>0</v>
      </c>
      <c r="Q517" s="142">
        <v>0</v>
      </c>
      <c r="R517" s="142">
        <f>Q517*H517</f>
        <v>0</v>
      </c>
      <c r="S517" s="142">
        <v>0</v>
      </c>
      <c r="T517" s="143">
        <f>S517*H517</f>
        <v>0</v>
      </c>
      <c r="AR517" s="144" t="s">
        <v>159</v>
      </c>
      <c r="AT517" s="144" t="s">
        <v>142</v>
      </c>
      <c r="AU517" s="144" t="s">
        <v>83</v>
      </c>
      <c r="AY517" s="18" t="s">
        <v>139</v>
      </c>
      <c r="BE517" s="145">
        <f>IF(N517="základní",J517,0)</f>
        <v>0</v>
      </c>
      <c r="BF517" s="145">
        <f>IF(N517="snížená",J517,0)</f>
        <v>0</v>
      </c>
      <c r="BG517" s="145">
        <f>IF(N517="zákl. přenesená",J517,0)</f>
        <v>0</v>
      </c>
      <c r="BH517" s="145">
        <f>IF(N517="sníž. přenesená",J517,0)</f>
        <v>0</v>
      </c>
      <c r="BI517" s="145">
        <f>IF(N517="nulová",J517,0)</f>
        <v>0</v>
      </c>
      <c r="BJ517" s="18" t="s">
        <v>81</v>
      </c>
      <c r="BK517" s="145">
        <f>ROUND(I517*H517,2)</f>
        <v>0</v>
      </c>
      <c r="BL517" s="18" t="s">
        <v>159</v>
      </c>
      <c r="BM517" s="144" t="s">
        <v>1317</v>
      </c>
    </row>
    <row r="518" spans="2:65" s="1" customFormat="1">
      <c r="B518" s="33"/>
      <c r="D518" s="146" t="s">
        <v>148</v>
      </c>
      <c r="F518" s="147" t="s">
        <v>1086</v>
      </c>
      <c r="I518" s="148"/>
      <c r="L518" s="33"/>
      <c r="M518" s="149"/>
      <c r="T518" s="54"/>
      <c r="AT518" s="18" t="s">
        <v>148</v>
      </c>
      <c r="AU518" s="18" t="s">
        <v>83</v>
      </c>
    </row>
    <row r="519" spans="2:65" s="11" customFormat="1" ht="25.95" customHeight="1">
      <c r="B519" s="120"/>
      <c r="D519" s="121" t="s">
        <v>73</v>
      </c>
      <c r="E519" s="122" t="s">
        <v>150</v>
      </c>
      <c r="F519" s="122" t="s">
        <v>1087</v>
      </c>
      <c r="I519" s="123"/>
      <c r="J519" s="124">
        <f>BK519</f>
        <v>0</v>
      </c>
      <c r="L519" s="120"/>
      <c r="M519" s="125"/>
      <c r="P519" s="126">
        <f>P520</f>
        <v>0</v>
      </c>
      <c r="R519" s="126">
        <f>R520</f>
        <v>0.77400000000000002</v>
      </c>
      <c r="T519" s="127">
        <f>T520</f>
        <v>0</v>
      </c>
      <c r="AR519" s="121" t="s">
        <v>97</v>
      </c>
      <c r="AT519" s="128" t="s">
        <v>73</v>
      </c>
      <c r="AU519" s="128" t="s">
        <v>74</v>
      </c>
      <c r="AY519" s="121" t="s">
        <v>139</v>
      </c>
      <c r="BK519" s="129">
        <f>BK520</f>
        <v>0</v>
      </c>
    </row>
    <row r="520" spans="2:65" s="11" customFormat="1" ht="22.8" customHeight="1">
      <c r="B520" s="120"/>
      <c r="D520" s="121" t="s">
        <v>73</v>
      </c>
      <c r="E520" s="130" t="s">
        <v>1088</v>
      </c>
      <c r="F520" s="130" t="s">
        <v>1089</v>
      </c>
      <c r="I520" s="123"/>
      <c r="J520" s="131">
        <f>BK520</f>
        <v>0</v>
      </c>
      <c r="L520" s="120"/>
      <c r="M520" s="125"/>
      <c r="P520" s="126">
        <f>SUM(P521:P533)</f>
        <v>0</v>
      </c>
      <c r="R520" s="126">
        <f>SUM(R521:R533)</f>
        <v>0.77400000000000002</v>
      </c>
      <c r="T520" s="127">
        <f>SUM(T521:T533)</f>
        <v>0</v>
      </c>
      <c r="AR520" s="121" t="s">
        <v>97</v>
      </c>
      <c r="AT520" s="128" t="s">
        <v>73</v>
      </c>
      <c r="AU520" s="128" t="s">
        <v>81</v>
      </c>
      <c r="AY520" s="121" t="s">
        <v>139</v>
      </c>
      <c r="BK520" s="129">
        <f>SUM(BK521:BK533)</f>
        <v>0</v>
      </c>
    </row>
    <row r="521" spans="2:65" s="1" customFormat="1" ht="37.799999999999997" customHeight="1">
      <c r="B521" s="132"/>
      <c r="C521" s="133" t="s">
        <v>547</v>
      </c>
      <c r="D521" s="133" t="s">
        <v>142</v>
      </c>
      <c r="E521" s="134" t="s">
        <v>1090</v>
      </c>
      <c r="F521" s="135" t="s">
        <v>1091</v>
      </c>
      <c r="G521" s="136" t="s">
        <v>169</v>
      </c>
      <c r="H521" s="137">
        <v>6</v>
      </c>
      <c r="I521" s="138"/>
      <c r="J521" s="139">
        <f>ROUND(I521*H521,2)</f>
        <v>0</v>
      </c>
      <c r="K521" s="135" t="s">
        <v>146</v>
      </c>
      <c r="L521" s="33"/>
      <c r="M521" s="140" t="s">
        <v>3</v>
      </c>
      <c r="N521" s="141" t="s">
        <v>45</v>
      </c>
      <c r="P521" s="142">
        <f>O521*H521</f>
        <v>0</v>
      </c>
      <c r="Q521" s="142">
        <v>0</v>
      </c>
      <c r="R521" s="142">
        <f>Q521*H521</f>
        <v>0</v>
      </c>
      <c r="S521" s="142">
        <v>0</v>
      </c>
      <c r="T521" s="143">
        <f>S521*H521</f>
        <v>0</v>
      </c>
      <c r="AR521" s="144" t="s">
        <v>335</v>
      </c>
      <c r="AT521" s="144" t="s">
        <v>142</v>
      </c>
      <c r="AU521" s="144" t="s">
        <v>83</v>
      </c>
      <c r="AY521" s="18" t="s">
        <v>139</v>
      </c>
      <c r="BE521" s="145">
        <f>IF(N521="základní",J521,0)</f>
        <v>0</v>
      </c>
      <c r="BF521" s="145">
        <f>IF(N521="snížená",J521,0)</f>
        <v>0</v>
      </c>
      <c r="BG521" s="145">
        <f>IF(N521="zákl. přenesená",J521,0)</f>
        <v>0</v>
      </c>
      <c r="BH521" s="145">
        <f>IF(N521="sníž. přenesená",J521,0)</f>
        <v>0</v>
      </c>
      <c r="BI521" s="145">
        <f>IF(N521="nulová",J521,0)</f>
        <v>0</v>
      </c>
      <c r="BJ521" s="18" t="s">
        <v>81</v>
      </c>
      <c r="BK521" s="145">
        <f>ROUND(I521*H521,2)</f>
        <v>0</v>
      </c>
      <c r="BL521" s="18" t="s">
        <v>335</v>
      </c>
      <c r="BM521" s="144" t="s">
        <v>1318</v>
      </c>
    </row>
    <row r="522" spans="2:65" s="1" customFormat="1">
      <c r="B522" s="33"/>
      <c r="D522" s="146" t="s">
        <v>148</v>
      </c>
      <c r="F522" s="147" t="s">
        <v>1093</v>
      </c>
      <c r="I522" s="148"/>
      <c r="L522" s="33"/>
      <c r="M522" s="149"/>
      <c r="T522" s="54"/>
      <c r="AT522" s="18" t="s">
        <v>148</v>
      </c>
      <c r="AU522" s="18" t="s">
        <v>83</v>
      </c>
    </row>
    <row r="523" spans="2:65" s="13" customFormat="1">
      <c r="B523" s="167"/>
      <c r="D523" s="161" t="s">
        <v>154</v>
      </c>
      <c r="E523" s="168" t="s">
        <v>3</v>
      </c>
      <c r="F523" s="169" t="s">
        <v>1319</v>
      </c>
      <c r="H523" s="170">
        <v>6</v>
      </c>
      <c r="I523" s="171"/>
      <c r="L523" s="167"/>
      <c r="M523" s="172"/>
      <c r="T523" s="173"/>
      <c r="AT523" s="168" t="s">
        <v>154</v>
      </c>
      <c r="AU523" s="168" t="s">
        <v>83</v>
      </c>
      <c r="AV523" s="13" t="s">
        <v>83</v>
      </c>
      <c r="AW523" s="13" t="s">
        <v>35</v>
      </c>
      <c r="AX523" s="13" t="s">
        <v>81</v>
      </c>
      <c r="AY523" s="168" t="s">
        <v>139</v>
      </c>
    </row>
    <row r="524" spans="2:65" s="1" customFormat="1" ht="37.799999999999997" customHeight="1">
      <c r="B524" s="132"/>
      <c r="C524" s="133" t="s">
        <v>1320</v>
      </c>
      <c r="D524" s="133" t="s">
        <v>142</v>
      </c>
      <c r="E524" s="134" t="s">
        <v>1096</v>
      </c>
      <c r="F524" s="135" t="s">
        <v>1097</v>
      </c>
      <c r="G524" s="136" t="s">
        <v>145</v>
      </c>
      <c r="H524" s="137">
        <v>3</v>
      </c>
      <c r="I524" s="138"/>
      <c r="J524" s="139">
        <f>ROUND(I524*H524,2)</f>
        <v>0</v>
      </c>
      <c r="K524" s="135" t="s">
        <v>146</v>
      </c>
      <c r="L524" s="33"/>
      <c r="M524" s="140" t="s">
        <v>3</v>
      </c>
      <c r="N524" s="141" t="s">
        <v>45</v>
      </c>
      <c r="P524" s="142">
        <f>O524*H524</f>
        <v>0</v>
      </c>
      <c r="Q524" s="142">
        <v>0.19400000000000001</v>
      </c>
      <c r="R524" s="142">
        <f>Q524*H524</f>
        <v>0.58200000000000007</v>
      </c>
      <c r="S524" s="142">
        <v>0</v>
      </c>
      <c r="T524" s="143">
        <f>S524*H524</f>
        <v>0</v>
      </c>
      <c r="AR524" s="144" t="s">
        <v>335</v>
      </c>
      <c r="AT524" s="144" t="s">
        <v>142</v>
      </c>
      <c r="AU524" s="144" t="s">
        <v>83</v>
      </c>
      <c r="AY524" s="18" t="s">
        <v>139</v>
      </c>
      <c r="BE524" s="145">
        <f>IF(N524="základní",J524,0)</f>
        <v>0</v>
      </c>
      <c r="BF524" s="145">
        <f>IF(N524="snížená",J524,0)</f>
        <v>0</v>
      </c>
      <c r="BG524" s="145">
        <f>IF(N524="zákl. přenesená",J524,0)</f>
        <v>0</v>
      </c>
      <c r="BH524" s="145">
        <f>IF(N524="sníž. přenesená",J524,0)</f>
        <v>0</v>
      </c>
      <c r="BI524" s="145">
        <f>IF(N524="nulová",J524,0)</f>
        <v>0</v>
      </c>
      <c r="BJ524" s="18" t="s">
        <v>81</v>
      </c>
      <c r="BK524" s="145">
        <f>ROUND(I524*H524,2)</f>
        <v>0</v>
      </c>
      <c r="BL524" s="18" t="s">
        <v>335</v>
      </c>
      <c r="BM524" s="144" t="s">
        <v>1321</v>
      </c>
    </row>
    <row r="525" spans="2:65" s="1" customFormat="1">
      <c r="B525" s="33"/>
      <c r="D525" s="146" t="s">
        <v>148</v>
      </c>
      <c r="F525" s="147" t="s">
        <v>1099</v>
      </c>
      <c r="I525" s="148"/>
      <c r="L525" s="33"/>
      <c r="M525" s="149"/>
      <c r="T525" s="54"/>
      <c r="AT525" s="18" t="s">
        <v>148</v>
      </c>
      <c r="AU525" s="18" t="s">
        <v>83</v>
      </c>
    </row>
    <row r="526" spans="2:65" s="12" customFormat="1">
      <c r="B526" s="160"/>
      <c r="D526" s="161" t="s">
        <v>154</v>
      </c>
      <c r="E526" s="162" t="s">
        <v>3</v>
      </c>
      <c r="F526" s="163" t="s">
        <v>1100</v>
      </c>
      <c r="H526" s="162" t="s">
        <v>3</v>
      </c>
      <c r="I526" s="164"/>
      <c r="L526" s="160"/>
      <c r="M526" s="165"/>
      <c r="T526" s="166"/>
      <c r="AT526" s="162" t="s">
        <v>154</v>
      </c>
      <c r="AU526" s="162" t="s">
        <v>83</v>
      </c>
      <c r="AV526" s="12" t="s">
        <v>81</v>
      </c>
      <c r="AW526" s="12" t="s">
        <v>35</v>
      </c>
      <c r="AX526" s="12" t="s">
        <v>74</v>
      </c>
      <c r="AY526" s="162" t="s">
        <v>139</v>
      </c>
    </row>
    <row r="527" spans="2:65" s="13" customFormat="1">
      <c r="B527" s="167"/>
      <c r="D527" s="161" t="s">
        <v>154</v>
      </c>
      <c r="E527" s="168" t="s">
        <v>3</v>
      </c>
      <c r="F527" s="169" t="s">
        <v>97</v>
      </c>
      <c r="H527" s="170">
        <v>3</v>
      </c>
      <c r="I527" s="171"/>
      <c r="L527" s="167"/>
      <c r="M527" s="172"/>
      <c r="T527" s="173"/>
      <c r="AT527" s="168" t="s">
        <v>154</v>
      </c>
      <c r="AU527" s="168" t="s">
        <v>83</v>
      </c>
      <c r="AV527" s="13" t="s">
        <v>83</v>
      </c>
      <c r="AW527" s="13" t="s">
        <v>35</v>
      </c>
      <c r="AX527" s="13" t="s">
        <v>81</v>
      </c>
      <c r="AY527" s="168" t="s">
        <v>139</v>
      </c>
    </row>
    <row r="528" spans="2:65" s="1" customFormat="1" ht="21.75" customHeight="1">
      <c r="B528" s="132"/>
      <c r="C528" s="150" t="s">
        <v>552</v>
      </c>
      <c r="D528" s="150" t="s">
        <v>150</v>
      </c>
      <c r="E528" s="151" t="s">
        <v>1101</v>
      </c>
      <c r="F528" s="152" t="s">
        <v>1102</v>
      </c>
      <c r="G528" s="153" t="s">
        <v>145</v>
      </c>
      <c r="H528" s="154">
        <v>12</v>
      </c>
      <c r="I528" s="155"/>
      <c r="J528" s="156">
        <f>ROUND(I528*H528,2)</f>
        <v>0</v>
      </c>
      <c r="K528" s="152" t="s">
        <v>146</v>
      </c>
      <c r="L528" s="157"/>
      <c r="M528" s="158" t="s">
        <v>3</v>
      </c>
      <c r="N528" s="159" t="s">
        <v>45</v>
      </c>
      <c r="P528" s="142">
        <f>O528*H528</f>
        <v>0</v>
      </c>
      <c r="Q528" s="142">
        <v>1.6E-2</v>
      </c>
      <c r="R528" s="142">
        <f>Q528*H528</f>
        <v>0.192</v>
      </c>
      <c r="S528" s="142">
        <v>0</v>
      </c>
      <c r="T528" s="143">
        <f>S528*H528</f>
        <v>0</v>
      </c>
      <c r="AR528" s="144" t="s">
        <v>1103</v>
      </c>
      <c r="AT528" s="144" t="s">
        <v>150</v>
      </c>
      <c r="AU528" s="144" t="s">
        <v>83</v>
      </c>
      <c r="AY528" s="18" t="s">
        <v>139</v>
      </c>
      <c r="BE528" s="145">
        <f>IF(N528="základní",J528,0)</f>
        <v>0</v>
      </c>
      <c r="BF528" s="145">
        <f>IF(N528="snížená",J528,0)</f>
        <v>0</v>
      </c>
      <c r="BG528" s="145">
        <f>IF(N528="zákl. přenesená",J528,0)</f>
        <v>0</v>
      </c>
      <c r="BH528" s="145">
        <f>IF(N528="sníž. přenesená",J528,0)</f>
        <v>0</v>
      </c>
      <c r="BI528" s="145">
        <f>IF(N528="nulová",J528,0)</f>
        <v>0</v>
      </c>
      <c r="BJ528" s="18" t="s">
        <v>81</v>
      </c>
      <c r="BK528" s="145">
        <f>ROUND(I528*H528,2)</f>
        <v>0</v>
      </c>
      <c r="BL528" s="18" t="s">
        <v>335</v>
      </c>
      <c r="BM528" s="144" t="s">
        <v>1322</v>
      </c>
    </row>
    <row r="529" spans="2:65" s="13" customFormat="1">
      <c r="B529" s="167"/>
      <c r="D529" s="161" t="s">
        <v>154</v>
      </c>
      <c r="F529" s="169" t="s">
        <v>1323</v>
      </c>
      <c r="H529" s="170">
        <v>12</v>
      </c>
      <c r="I529" s="171"/>
      <c r="L529" s="167"/>
      <c r="M529" s="172"/>
      <c r="T529" s="173"/>
      <c r="AT529" s="168" t="s">
        <v>154</v>
      </c>
      <c r="AU529" s="168" t="s">
        <v>83</v>
      </c>
      <c r="AV529" s="13" t="s">
        <v>83</v>
      </c>
      <c r="AW529" s="13" t="s">
        <v>4</v>
      </c>
      <c r="AX529" s="13" t="s">
        <v>81</v>
      </c>
      <c r="AY529" s="168" t="s">
        <v>139</v>
      </c>
    </row>
    <row r="530" spans="2:65" s="1" customFormat="1" ht="33" customHeight="1">
      <c r="B530" s="132"/>
      <c r="C530" s="133" t="s">
        <v>1324</v>
      </c>
      <c r="D530" s="133" t="s">
        <v>142</v>
      </c>
      <c r="E530" s="134" t="s">
        <v>1107</v>
      </c>
      <c r="F530" s="135" t="s">
        <v>1108</v>
      </c>
      <c r="G530" s="136" t="s">
        <v>786</v>
      </c>
      <c r="H530" s="137">
        <v>0.77400000000000002</v>
      </c>
      <c r="I530" s="138"/>
      <c r="J530" s="139">
        <f>ROUND(I530*H530,2)</f>
        <v>0</v>
      </c>
      <c r="K530" s="135" t="s">
        <v>146</v>
      </c>
      <c r="L530" s="33"/>
      <c r="M530" s="140" t="s">
        <v>3</v>
      </c>
      <c r="N530" s="141" t="s">
        <v>45</v>
      </c>
      <c r="P530" s="142">
        <f>O530*H530</f>
        <v>0</v>
      </c>
      <c r="Q530" s="142">
        <v>0</v>
      </c>
      <c r="R530" s="142">
        <f>Q530*H530</f>
        <v>0</v>
      </c>
      <c r="S530" s="142">
        <v>0</v>
      </c>
      <c r="T530" s="143">
        <f>S530*H530</f>
        <v>0</v>
      </c>
      <c r="AR530" s="144" t="s">
        <v>335</v>
      </c>
      <c r="AT530" s="144" t="s">
        <v>142</v>
      </c>
      <c r="AU530" s="144" t="s">
        <v>83</v>
      </c>
      <c r="AY530" s="18" t="s">
        <v>139</v>
      </c>
      <c r="BE530" s="145">
        <f>IF(N530="základní",J530,0)</f>
        <v>0</v>
      </c>
      <c r="BF530" s="145">
        <f>IF(N530="snížená",J530,0)</f>
        <v>0</v>
      </c>
      <c r="BG530" s="145">
        <f>IF(N530="zákl. přenesená",J530,0)</f>
        <v>0</v>
      </c>
      <c r="BH530" s="145">
        <f>IF(N530="sníž. přenesená",J530,0)</f>
        <v>0</v>
      </c>
      <c r="BI530" s="145">
        <f>IF(N530="nulová",J530,0)</f>
        <v>0</v>
      </c>
      <c r="BJ530" s="18" t="s">
        <v>81</v>
      </c>
      <c r="BK530" s="145">
        <f>ROUND(I530*H530,2)</f>
        <v>0</v>
      </c>
      <c r="BL530" s="18" t="s">
        <v>335</v>
      </c>
      <c r="BM530" s="144" t="s">
        <v>1325</v>
      </c>
    </row>
    <row r="531" spans="2:65" s="1" customFormat="1">
      <c r="B531" s="33"/>
      <c r="D531" s="146" t="s">
        <v>148</v>
      </c>
      <c r="F531" s="147" t="s">
        <v>1110</v>
      </c>
      <c r="I531" s="148"/>
      <c r="L531" s="33"/>
      <c r="M531" s="149"/>
      <c r="T531" s="54"/>
      <c r="AT531" s="18" t="s">
        <v>148</v>
      </c>
      <c r="AU531" s="18" t="s">
        <v>83</v>
      </c>
    </row>
    <row r="532" spans="2:65" s="1" customFormat="1" ht="55.5" customHeight="1">
      <c r="B532" s="132"/>
      <c r="C532" s="133" t="s">
        <v>557</v>
      </c>
      <c r="D532" s="133" t="s">
        <v>142</v>
      </c>
      <c r="E532" s="134" t="s">
        <v>1111</v>
      </c>
      <c r="F532" s="135" t="s">
        <v>1112</v>
      </c>
      <c r="G532" s="136" t="s">
        <v>786</v>
      </c>
      <c r="H532" s="137">
        <v>0.77400000000000002</v>
      </c>
      <c r="I532" s="138"/>
      <c r="J532" s="139">
        <f>ROUND(I532*H532,2)</f>
        <v>0</v>
      </c>
      <c r="K532" s="135" t="s">
        <v>146</v>
      </c>
      <c r="L532" s="33"/>
      <c r="M532" s="140" t="s">
        <v>3</v>
      </c>
      <c r="N532" s="141" t="s">
        <v>45</v>
      </c>
      <c r="P532" s="142">
        <f>O532*H532</f>
        <v>0</v>
      </c>
      <c r="Q532" s="142">
        <v>0</v>
      </c>
      <c r="R532" s="142">
        <f>Q532*H532</f>
        <v>0</v>
      </c>
      <c r="S532" s="142">
        <v>0</v>
      </c>
      <c r="T532" s="143">
        <f>S532*H532</f>
        <v>0</v>
      </c>
      <c r="AR532" s="144" t="s">
        <v>335</v>
      </c>
      <c r="AT532" s="144" t="s">
        <v>142</v>
      </c>
      <c r="AU532" s="144" t="s">
        <v>83</v>
      </c>
      <c r="AY532" s="18" t="s">
        <v>139</v>
      </c>
      <c r="BE532" s="145">
        <f>IF(N532="základní",J532,0)</f>
        <v>0</v>
      </c>
      <c r="BF532" s="145">
        <f>IF(N532="snížená",J532,0)</f>
        <v>0</v>
      </c>
      <c r="BG532" s="145">
        <f>IF(N532="zákl. přenesená",J532,0)</f>
        <v>0</v>
      </c>
      <c r="BH532" s="145">
        <f>IF(N532="sníž. přenesená",J532,0)</f>
        <v>0</v>
      </c>
      <c r="BI532" s="145">
        <f>IF(N532="nulová",J532,0)</f>
        <v>0</v>
      </c>
      <c r="BJ532" s="18" t="s">
        <v>81</v>
      </c>
      <c r="BK532" s="145">
        <f>ROUND(I532*H532,2)</f>
        <v>0</v>
      </c>
      <c r="BL532" s="18" t="s">
        <v>335</v>
      </c>
      <c r="BM532" s="144" t="s">
        <v>1326</v>
      </c>
    </row>
    <row r="533" spans="2:65" s="1" customFormat="1">
      <c r="B533" s="33"/>
      <c r="D533" s="146" t="s">
        <v>148</v>
      </c>
      <c r="F533" s="147" t="s">
        <v>1114</v>
      </c>
      <c r="I533" s="148"/>
      <c r="L533" s="33"/>
      <c r="M533" s="198"/>
      <c r="N533" s="181"/>
      <c r="O533" s="181"/>
      <c r="P533" s="181"/>
      <c r="Q533" s="181"/>
      <c r="R533" s="181"/>
      <c r="S533" s="181"/>
      <c r="T533" s="199"/>
      <c r="AT533" s="18" t="s">
        <v>148</v>
      </c>
      <c r="AU533" s="18" t="s">
        <v>83</v>
      </c>
    </row>
    <row r="534" spans="2:65" s="1" customFormat="1" ht="6.9" customHeight="1">
      <c r="B534" s="42"/>
      <c r="C534" s="43"/>
      <c r="D534" s="43"/>
      <c r="E534" s="43"/>
      <c r="F534" s="43"/>
      <c r="G534" s="43"/>
      <c r="H534" s="43"/>
      <c r="I534" s="43"/>
      <c r="J534" s="43"/>
      <c r="K534" s="43"/>
      <c r="L534" s="33"/>
    </row>
  </sheetData>
  <autoFilter ref="C102:K533" xr:uid="{00000000-0009-0000-0000-000006000000}"/>
  <mergeCells count="15">
    <mergeCell ref="E89:H89"/>
    <mergeCell ref="E93:H93"/>
    <mergeCell ref="E91:H91"/>
    <mergeCell ref="E95:H95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hyperlinks>
    <hyperlink ref="F107" r:id="rId1" xr:uid="{00000000-0004-0000-0600-000000000000}"/>
    <hyperlink ref="F109" r:id="rId2" xr:uid="{00000000-0004-0000-0600-000001000000}"/>
    <hyperlink ref="F115" r:id="rId3" xr:uid="{00000000-0004-0000-0600-000002000000}"/>
    <hyperlink ref="F127" r:id="rId4" xr:uid="{00000000-0004-0000-0600-000003000000}"/>
    <hyperlink ref="F129" r:id="rId5" xr:uid="{00000000-0004-0000-0600-000004000000}"/>
    <hyperlink ref="F132" r:id="rId6" xr:uid="{00000000-0004-0000-0600-000005000000}"/>
    <hyperlink ref="F134" r:id="rId7" xr:uid="{00000000-0004-0000-0600-000006000000}"/>
    <hyperlink ref="F138" r:id="rId8" xr:uid="{00000000-0004-0000-0600-000007000000}"/>
    <hyperlink ref="F140" r:id="rId9" xr:uid="{00000000-0004-0000-0600-000008000000}"/>
    <hyperlink ref="F153" r:id="rId10" xr:uid="{00000000-0004-0000-0600-000009000000}"/>
    <hyperlink ref="F157" r:id="rId11" xr:uid="{00000000-0004-0000-0600-00000A000000}"/>
    <hyperlink ref="F161" r:id="rId12" xr:uid="{00000000-0004-0000-0600-00000B000000}"/>
    <hyperlink ref="F165" r:id="rId13" xr:uid="{00000000-0004-0000-0600-00000C000000}"/>
    <hyperlink ref="F175" r:id="rId14" xr:uid="{00000000-0004-0000-0600-00000D000000}"/>
    <hyperlink ref="F177" r:id="rId15" xr:uid="{00000000-0004-0000-0600-00000E000000}"/>
    <hyperlink ref="F191" r:id="rId16" xr:uid="{00000000-0004-0000-0600-00000F000000}"/>
    <hyperlink ref="F196" r:id="rId17" xr:uid="{00000000-0004-0000-0600-000010000000}"/>
    <hyperlink ref="F205" r:id="rId18" xr:uid="{00000000-0004-0000-0600-000011000000}"/>
    <hyperlink ref="F208" r:id="rId19" xr:uid="{00000000-0004-0000-0600-000012000000}"/>
    <hyperlink ref="F212" r:id="rId20" xr:uid="{00000000-0004-0000-0600-000013000000}"/>
    <hyperlink ref="F215" r:id="rId21" xr:uid="{00000000-0004-0000-0600-000014000000}"/>
    <hyperlink ref="F228" r:id="rId22" xr:uid="{00000000-0004-0000-0600-000015000000}"/>
    <hyperlink ref="F232" r:id="rId23" xr:uid="{00000000-0004-0000-0600-000016000000}"/>
    <hyperlink ref="F238" r:id="rId24" xr:uid="{00000000-0004-0000-0600-000017000000}"/>
    <hyperlink ref="F255" r:id="rId25" xr:uid="{00000000-0004-0000-0600-000018000000}"/>
    <hyperlink ref="F271" r:id="rId26" xr:uid="{00000000-0004-0000-0600-000019000000}"/>
    <hyperlink ref="F273" r:id="rId27" xr:uid="{00000000-0004-0000-0600-00001A000000}"/>
    <hyperlink ref="F282" r:id="rId28" xr:uid="{00000000-0004-0000-0600-00001B000000}"/>
    <hyperlink ref="F288" r:id="rId29" xr:uid="{00000000-0004-0000-0600-00001C000000}"/>
    <hyperlink ref="F293" r:id="rId30" xr:uid="{00000000-0004-0000-0600-00001D000000}"/>
    <hyperlink ref="F297" r:id="rId31" xr:uid="{00000000-0004-0000-0600-00001E000000}"/>
    <hyperlink ref="F301" r:id="rId32" xr:uid="{00000000-0004-0000-0600-00001F000000}"/>
    <hyperlink ref="F303" r:id="rId33" xr:uid="{00000000-0004-0000-0600-000020000000}"/>
    <hyperlink ref="F306" r:id="rId34" xr:uid="{00000000-0004-0000-0600-000021000000}"/>
    <hyperlink ref="F309" r:id="rId35" xr:uid="{00000000-0004-0000-0600-000022000000}"/>
    <hyperlink ref="F317" r:id="rId36" xr:uid="{00000000-0004-0000-0600-000023000000}"/>
    <hyperlink ref="F324" r:id="rId37" xr:uid="{00000000-0004-0000-0600-000024000000}"/>
    <hyperlink ref="F333" r:id="rId38" xr:uid="{00000000-0004-0000-0600-000025000000}"/>
    <hyperlink ref="F342" r:id="rId39" xr:uid="{00000000-0004-0000-0600-000026000000}"/>
    <hyperlink ref="F345" r:id="rId40" xr:uid="{00000000-0004-0000-0600-000027000000}"/>
    <hyperlink ref="F359" r:id="rId41" xr:uid="{00000000-0004-0000-0600-000028000000}"/>
    <hyperlink ref="F361" r:id="rId42" xr:uid="{00000000-0004-0000-0600-000029000000}"/>
    <hyperlink ref="F363" r:id="rId43" xr:uid="{00000000-0004-0000-0600-00002A000000}"/>
    <hyperlink ref="F371" r:id="rId44" xr:uid="{00000000-0004-0000-0600-00002B000000}"/>
    <hyperlink ref="F379" r:id="rId45" xr:uid="{00000000-0004-0000-0600-00002C000000}"/>
    <hyperlink ref="F383" r:id="rId46" xr:uid="{00000000-0004-0000-0600-00002D000000}"/>
    <hyperlink ref="F386" r:id="rId47" xr:uid="{00000000-0004-0000-0600-00002E000000}"/>
    <hyperlink ref="F389" r:id="rId48" xr:uid="{00000000-0004-0000-0600-00002F000000}"/>
    <hyperlink ref="F396" r:id="rId49" xr:uid="{00000000-0004-0000-0600-000030000000}"/>
    <hyperlink ref="F400" r:id="rId50" xr:uid="{00000000-0004-0000-0600-000031000000}"/>
    <hyperlink ref="F405" r:id="rId51" xr:uid="{00000000-0004-0000-0600-000032000000}"/>
    <hyperlink ref="F410" r:id="rId52" xr:uid="{00000000-0004-0000-0600-000033000000}"/>
    <hyperlink ref="F418" r:id="rId53" xr:uid="{00000000-0004-0000-0600-000034000000}"/>
    <hyperlink ref="F424" r:id="rId54" xr:uid="{00000000-0004-0000-0600-000035000000}"/>
    <hyperlink ref="F430" r:id="rId55" xr:uid="{00000000-0004-0000-0600-000036000000}"/>
    <hyperlink ref="F435" r:id="rId56" xr:uid="{00000000-0004-0000-0600-000037000000}"/>
    <hyperlink ref="F439" r:id="rId57" xr:uid="{00000000-0004-0000-0600-000038000000}"/>
    <hyperlink ref="F443" r:id="rId58" xr:uid="{00000000-0004-0000-0600-000039000000}"/>
    <hyperlink ref="F445" r:id="rId59" xr:uid="{00000000-0004-0000-0600-00003A000000}"/>
    <hyperlink ref="F451" r:id="rId60" xr:uid="{00000000-0004-0000-0600-00003B000000}"/>
    <hyperlink ref="F455" r:id="rId61" xr:uid="{00000000-0004-0000-0600-00003C000000}"/>
    <hyperlink ref="F461" r:id="rId62" xr:uid="{00000000-0004-0000-0600-00003D000000}"/>
    <hyperlink ref="F464" r:id="rId63" xr:uid="{00000000-0004-0000-0600-00003E000000}"/>
    <hyperlink ref="F468" r:id="rId64" xr:uid="{00000000-0004-0000-0600-00003F000000}"/>
    <hyperlink ref="F482" r:id="rId65" xr:uid="{00000000-0004-0000-0600-000040000000}"/>
    <hyperlink ref="F485" r:id="rId66" xr:uid="{00000000-0004-0000-0600-000041000000}"/>
    <hyperlink ref="F489" r:id="rId67" xr:uid="{00000000-0004-0000-0600-000042000000}"/>
    <hyperlink ref="F496" r:id="rId68" xr:uid="{00000000-0004-0000-0600-000043000000}"/>
    <hyperlink ref="F498" r:id="rId69" xr:uid="{00000000-0004-0000-0600-000044000000}"/>
    <hyperlink ref="F500" r:id="rId70" xr:uid="{00000000-0004-0000-0600-000045000000}"/>
    <hyperlink ref="F503" r:id="rId71" xr:uid="{00000000-0004-0000-0600-000046000000}"/>
    <hyperlink ref="F507" r:id="rId72" xr:uid="{00000000-0004-0000-0600-000047000000}"/>
    <hyperlink ref="F509" r:id="rId73" xr:uid="{00000000-0004-0000-0600-000048000000}"/>
    <hyperlink ref="F511" r:id="rId74" xr:uid="{00000000-0004-0000-0600-000049000000}"/>
    <hyperlink ref="F516" r:id="rId75" xr:uid="{00000000-0004-0000-0600-00004A000000}"/>
    <hyperlink ref="F518" r:id="rId76" xr:uid="{00000000-0004-0000-0600-00004B000000}"/>
    <hyperlink ref="F522" r:id="rId77" xr:uid="{00000000-0004-0000-0600-00004C000000}"/>
    <hyperlink ref="F525" r:id="rId78" xr:uid="{00000000-0004-0000-0600-00004D000000}"/>
    <hyperlink ref="F531" r:id="rId79" xr:uid="{00000000-0004-0000-0600-00004E000000}"/>
    <hyperlink ref="F533" r:id="rId80" xr:uid="{00000000-0004-0000-0600-00004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65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1" t="s">
        <v>6</v>
      </c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103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" customHeight="1">
      <c r="B4" s="21"/>
      <c r="D4" s="22" t="s">
        <v>110</v>
      </c>
      <c r="L4" s="21"/>
      <c r="M4" s="91" t="s">
        <v>11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26.25" customHeight="1">
      <c r="B7" s="21"/>
      <c r="E7" s="332" t="str">
        <f>'Rekapitulace stavby'!K6</f>
        <v>ATS NA DOLÁCH A OPTIMALIZAČNÍ OPATŘENÍ NA VODOVODNÍ SÍTI V OBCI MUKAŘOV</v>
      </c>
      <c r="F7" s="333"/>
      <c r="G7" s="333"/>
      <c r="H7" s="333"/>
      <c r="L7" s="21"/>
    </row>
    <row r="8" spans="2:46" ht="13.2">
      <c r="B8" s="21"/>
      <c r="D8" s="28" t="s">
        <v>111</v>
      </c>
      <c r="L8" s="21"/>
    </row>
    <row r="9" spans="2:46" ht="16.5" customHeight="1">
      <c r="B9" s="21"/>
      <c r="E9" s="332" t="s">
        <v>624</v>
      </c>
      <c r="F9" s="302"/>
      <c r="G9" s="302"/>
      <c r="H9" s="302"/>
      <c r="L9" s="21"/>
    </row>
    <row r="10" spans="2:46" ht="12" customHeight="1">
      <c r="B10" s="21"/>
      <c r="D10" s="28" t="s">
        <v>625</v>
      </c>
      <c r="L10" s="21"/>
    </row>
    <row r="11" spans="2:46" s="1" customFormat="1" ht="16.5" customHeight="1">
      <c r="B11" s="33"/>
      <c r="E11" s="291" t="s">
        <v>626</v>
      </c>
      <c r="F11" s="331"/>
      <c r="G11" s="331"/>
      <c r="H11" s="331"/>
      <c r="L11" s="33"/>
    </row>
    <row r="12" spans="2:46" s="1" customFormat="1" ht="12" customHeight="1">
      <c r="B12" s="33"/>
      <c r="D12" s="28" t="s">
        <v>627</v>
      </c>
      <c r="L12" s="33"/>
    </row>
    <row r="13" spans="2:46" s="1" customFormat="1" ht="16.5" customHeight="1">
      <c r="B13" s="33"/>
      <c r="E13" s="328" t="s">
        <v>1327</v>
      </c>
      <c r="F13" s="331"/>
      <c r="G13" s="331"/>
      <c r="H13" s="331"/>
      <c r="L13" s="33"/>
    </row>
    <row r="14" spans="2:46" s="1" customFormat="1">
      <c r="B14" s="33"/>
      <c r="L14" s="33"/>
    </row>
    <row r="15" spans="2:46" s="1" customFormat="1" ht="12" customHeight="1">
      <c r="B15" s="33"/>
      <c r="D15" s="28" t="s">
        <v>19</v>
      </c>
      <c r="F15" s="26" t="s">
        <v>3</v>
      </c>
      <c r="I15" s="28" t="s">
        <v>20</v>
      </c>
      <c r="J15" s="26" t="s">
        <v>3</v>
      </c>
      <c r="L15" s="33"/>
    </row>
    <row r="16" spans="2:46" s="1" customFormat="1" ht="12" customHeight="1">
      <c r="B16" s="33"/>
      <c r="D16" s="28" t="s">
        <v>21</v>
      </c>
      <c r="F16" s="26" t="s">
        <v>22</v>
      </c>
      <c r="I16" s="28" t="s">
        <v>23</v>
      </c>
      <c r="J16" s="50" t="str">
        <f>'Rekapitulace stavby'!AN8</f>
        <v>28. 3. 2025</v>
      </c>
      <c r="L16" s="33"/>
    </row>
    <row r="17" spans="2:12" s="1" customFormat="1" ht="10.8" customHeight="1">
      <c r="B17" s="33"/>
      <c r="L17" s="33"/>
    </row>
    <row r="18" spans="2:12" s="1" customFormat="1" ht="12" customHeight="1">
      <c r="B18" s="33"/>
      <c r="D18" s="28" t="s">
        <v>25</v>
      </c>
      <c r="I18" s="28" t="s">
        <v>26</v>
      </c>
      <c r="J18" s="26" t="s">
        <v>27</v>
      </c>
      <c r="L18" s="33"/>
    </row>
    <row r="19" spans="2:12" s="1" customFormat="1" ht="18" customHeight="1">
      <c r="B19" s="33"/>
      <c r="E19" s="26" t="s">
        <v>28</v>
      </c>
      <c r="I19" s="28" t="s">
        <v>29</v>
      </c>
      <c r="J19" s="26" t="s">
        <v>3</v>
      </c>
      <c r="L19" s="33"/>
    </row>
    <row r="20" spans="2:12" s="1" customFormat="1" ht="6.9" customHeight="1">
      <c r="B20" s="33"/>
      <c r="L20" s="33"/>
    </row>
    <row r="21" spans="2:12" s="1" customFormat="1" ht="12" customHeight="1">
      <c r="B21" s="33"/>
      <c r="D21" s="28" t="s">
        <v>30</v>
      </c>
      <c r="I21" s="28" t="s">
        <v>26</v>
      </c>
      <c r="J21" s="29" t="str">
        <f>'Rekapitulace stavby'!AN13</f>
        <v>Vyplň údaj</v>
      </c>
      <c r="L21" s="33"/>
    </row>
    <row r="22" spans="2:12" s="1" customFormat="1" ht="18" customHeight="1">
      <c r="B22" s="33"/>
      <c r="E22" s="334" t="str">
        <f>'Rekapitulace stavby'!E14</f>
        <v>Vyplň údaj</v>
      </c>
      <c r="F22" s="315"/>
      <c r="G22" s="315"/>
      <c r="H22" s="315"/>
      <c r="I22" s="28" t="s">
        <v>29</v>
      </c>
      <c r="J22" s="29" t="str">
        <f>'Rekapitulace stavby'!AN14</f>
        <v>Vyplň údaj</v>
      </c>
      <c r="L22" s="33"/>
    </row>
    <row r="23" spans="2:12" s="1" customFormat="1" ht="6.9" customHeight="1">
      <c r="B23" s="33"/>
      <c r="L23" s="33"/>
    </row>
    <row r="24" spans="2:12" s="1" customFormat="1" ht="12" customHeight="1">
      <c r="B24" s="33"/>
      <c r="D24" s="28" t="s">
        <v>32</v>
      </c>
      <c r="I24" s="28" t="s">
        <v>26</v>
      </c>
      <c r="J24" s="26" t="s">
        <v>33</v>
      </c>
      <c r="L24" s="33"/>
    </row>
    <row r="25" spans="2:12" s="1" customFormat="1" ht="18" customHeight="1">
      <c r="B25" s="33"/>
      <c r="E25" s="26" t="s">
        <v>34</v>
      </c>
      <c r="I25" s="28" t="s">
        <v>29</v>
      </c>
      <c r="J25" s="26" t="s">
        <v>3</v>
      </c>
      <c r="L25" s="33"/>
    </row>
    <row r="26" spans="2:12" s="1" customFormat="1" ht="6.9" customHeight="1">
      <c r="B26" s="33"/>
      <c r="L26" s="33"/>
    </row>
    <row r="27" spans="2:12" s="1" customFormat="1" ht="12" customHeight="1">
      <c r="B27" s="33"/>
      <c r="D27" s="28" t="s">
        <v>36</v>
      </c>
      <c r="I27" s="28" t="s">
        <v>26</v>
      </c>
      <c r="J27" s="26" t="s">
        <v>3</v>
      </c>
      <c r="L27" s="33"/>
    </row>
    <row r="28" spans="2:12" s="1" customFormat="1" ht="18" customHeight="1">
      <c r="B28" s="33"/>
      <c r="E28" s="26" t="s">
        <v>37</v>
      </c>
      <c r="I28" s="28" t="s">
        <v>29</v>
      </c>
      <c r="J28" s="26" t="s">
        <v>3</v>
      </c>
      <c r="L28" s="33"/>
    </row>
    <row r="29" spans="2:12" s="1" customFormat="1" ht="6.9" customHeight="1">
      <c r="B29" s="33"/>
      <c r="L29" s="33"/>
    </row>
    <row r="30" spans="2:12" s="1" customFormat="1" ht="12" customHeight="1">
      <c r="B30" s="33"/>
      <c r="D30" s="28" t="s">
        <v>38</v>
      </c>
      <c r="L30" s="33"/>
    </row>
    <row r="31" spans="2:12" s="7" customFormat="1" ht="16.5" customHeight="1">
      <c r="B31" s="92"/>
      <c r="E31" s="319" t="s">
        <v>3</v>
      </c>
      <c r="F31" s="319"/>
      <c r="G31" s="319"/>
      <c r="H31" s="319"/>
      <c r="L31" s="92"/>
    </row>
    <row r="32" spans="2:12" s="1" customFormat="1" ht="6.9" customHeight="1">
      <c r="B32" s="33"/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>
      <c r="B34" s="33"/>
      <c r="D34" s="93" t="s">
        <v>40</v>
      </c>
      <c r="J34" s="64">
        <f>ROUND(J99, 2)</f>
        <v>0</v>
      </c>
      <c r="L34" s="33"/>
    </row>
    <row r="35" spans="2:12" s="1" customFormat="1" ht="6.9" customHeight="1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" customHeight="1">
      <c r="B36" s="33"/>
      <c r="F36" s="36" t="s">
        <v>42</v>
      </c>
      <c r="I36" s="36" t="s">
        <v>41</v>
      </c>
      <c r="J36" s="36" t="s">
        <v>43</v>
      </c>
      <c r="L36" s="33"/>
    </row>
    <row r="37" spans="2:12" s="1" customFormat="1" ht="14.4" customHeight="1">
      <c r="B37" s="33"/>
      <c r="D37" s="53" t="s">
        <v>44</v>
      </c>
      <c r="E37" s="28" t="s">
        <v>45</v>
      </c>
      <c r="F37" s="84">
        <f>ROUND((SUM(BE99:BE264)),  2)</f>
        <v>0</v>
      </c>
      <c r="I37" s="94">
        <v>0.21</v>
      </c>
      <c r="J37" s="84">
        <f>ROUND(((SUM(BE99:BE264))*I37),  2)</f>
        <v>0</v>
      </c>
      <c r="L37" s="33"/>
    </row>
    <row r="38" spans="2:12" s="1" customFormat="1" ht="14.4" customHeight="1">
      <c r="B38" s="33"/>
      <c r="E38" s="28" t="s">
        <v>46</v>
      </c>
      <c r="F38" s="84">
        <f>ROUND((SUM(BF99:BF264)),  2)</f>
        <v>0</v>
      </c>
      <c r="I38" s="94">
        <v>0.12</v>
      </c>
      <c r="J38" s="84">
        <f>ROUND(((SUM(BF99:BF264))*I38),  2)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ROUND((SUM(BG99:BG264)),  2)</f>
        <v>0</v>
      </c>
      <c r="I39" s="94">
        <v>0.21</v>
      </c>
      <c r="J39" s="84">
        <f>0</f>
        <v>0</v>
      </c>
      <c r="L39" s="33"/>
    </row>
    <row r="40" spans="2:12" s="1" customFormat="1" ht="14.4" hidden="1" customHeight="1">
      <c r="B40" s="33"/>
      <c r="E40" s="28" t="s">
        <v>48</v>
      </c>
      <c r="F40" s="84">
        <f>ROUND((SUM(BH99:BH264)),  2)</f>
        <v>0</v>
      </c>
      <c r="I40" s="94">
        <v>0.12</v>
      </c>
      <c r="J40" s="84">
        <f>0</f>
        <v>0</v>
      </c>
      <c r="L40" s="33"/>
    </row>
    <row r="41" spans="2:12" s="1" customFormat="1" ht="14.4" hidden="1" customHeight="1">
      <c r="B41" s="33"/>
      <c r="E41" s="28" t="s">
        <v>49</v>
      </c>
      <c r="F41" s="84">
        <f>ROUND((SUM(BI99:BI264)),  2)</f>
        <v>0</v>
      </c>
      <c r="I41" s="94">
        <v>0</v>
      </c>
      <c r="J41" s="84">
        <f>0</f>
        <v>0</v>
      </c>
      <c r="L41" s="33"/>
    </row>
    <row r="42" spans="2:12" s="1" customFormat="1" ht="6.9" customHeight="1">
      <c r="B42" s="33"/>
      <c r="L42" s="33"/>
    </row>
    <row r="43" spans="2:12" s="1" customFormat="1" ht="25.35" customHeight="1">
      <c r="B43" s="33"/>
      <c r="C43" s="95"/>
      <c r="D43" s="96" t="s">
        <v>50</v>
      </c>
      <c r="E43" s="55"/>
      <c r="F43" s="55"/>
      <c r="G43" s="97" t="s">
        <v>51</v>
      </c>
      <c r="H43" s="98" t="s">
        <v>52</v>
      </c>
      <c r="I43" s="55"/>
      <c r="J43" s="99">
        <f>SUM(J34:J41)</f>
        <v>0</v>
      </c>
      <c r="K43" s="100"/>
      <c r="L43" s="33"/>
    </row>
    <row r="44" spans="2:12" s="1" customFormat="1" ht="14.4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" customHeight="1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" customHeight="1">
      <c r="B49" s="33"/>
      <c r="C49" s="22" t="s">
        <v>113</v>
      </c>
      <c r="L49" s="33"/>
    </row>
    <row r="50" spans="2:12" s="1" customFormat="1" ht="6.9" customHeight="1">
      <c r="B50" s="33"/>
      <c r="L50" s="33"/>
    </row>
    <row r="51" spans="2:12" s="1" customFormat="1" ht="12" customHeight="1">
      <c r="B51" s="33"/>
      <c r="C51" s="28" t="s">
        <v>17</v>
      </c>
      <c r="L51" s="33"/>
    </row>
    <row r="52" spans="2:12" s="1" customFormat="1" ht="26.25" customHeight="1">
      <c r="B52" s="33"/>
      <c r="E52" s="332" t="str">
        <f>E7</f>
        <v>ATS NA DOLÁCH A OPTIMALIZAČNÍ OPATŘENÍ NA VODOVODNÍ SÍTI V OBCI MUKAŘOV</v>
      </c>
      <c r="F52" s="333"/>
      <c r="G52" s="333"/>
      <c r="H52" s="333"/>
      <c r="L52" s="33"/>
    </row>
    <row r="53" spans="2:12" ht="12" customHeight="1">
      <c r="B53" s="21"/>
      <c r="C53" s="28" t="s">
        <v>111</v>
      </c>
      <c r="L53" s="21"/>
    </row>
    <row r="54" spans="2:12" ht="16.5" customHeight="1">
      <c r="B54" s="21"/>
      <c r="E54" s="332" t="s">
        <v>624</v>
      </c>
      <c r="F54" s="302"/>
      <c r="G54" s="302"/>
      <c r="H54" s="302"/>
      <c r="L54" s="21"/>
    </row>
    <row r="55" spans="2:12" ht="12" customHeight="1">
      <c r="B55" s="21"/>
      <c r="C55" s="28" t="s">
        <v>625</v>
      </c>
      <c r="L55" s="21"/>
    </row>
    <row r="56" spans="2:12" s="1" customFormat="1" ht="16.5" customHeight="1">
      <c r="B56" s="33"/>
      <c r="E56" s="291" t="s">
        <v>626</v>
      </c>
      <c r="F56" s="331"/>
      <c r="G56" s="331"/>
      <c r="H56" s="331"/>
      <c r="L56" s="33"/>
    </row>
    <row r="57" spans="2:12" s="1" customFormat="1" ht="12" customHeight="1">
      <c r="B57" s="33"/>
      <c r="C57" s="28" t="s">
        <v>627</v>
      </c>
      <c r="L57" s="33"/>
    </row>
    <row r="58" spans="2:12" s="1" customFormat="1" ht="16.5" customHeight="1">
      <c r="B58" s="33"/>
      <c r="E58" s="328" t="str">
        <f>E13</f>
        <v>01.1-3 - ODVODNĚNÍ OBJEKTU ATS - TLAKOVÉ</v>
      </c>
      <c r="F58" s="331"/>
      <c r="G58" s="331"/>
      <c r="H58" s="331"/>
      <c r="L58" s="33"/>
    </row>
    <row r="59" spans="2:12" s="1" customFormat="1" ht="6.9" customHeight="1">
      <c r="B59" s="33"/>
      <c r="L59" s="33"/>
    </row>
    <row r="60" spans="2:12" s="1" customFormat="1" ht="12" customHeight="1">
      <c r="B60" s="33"/>
      <c r="C60" s="28" t="s">
        <v>21</v>
      </c>
      <c r="F60" s="26" t="str">
        <f>F16</f>
        <v>Mukařov u Říčan</v>
      </c>
      <c r="I60" s="28" t="s">
        <v>23</v>
      </c>
      <c r="J60" s="50" t="str">
        <f>IF(J16="","",J16)</f>
        <v>28. 3. 2025</v>
      </c>
      <c r="L60" s="33"/>
    </row>
    <row r="61" spans="2:12" s="1" customFormat="1" ht="6.9" customHeight="1">
      <c r="B61" s="33"/>
      <c r="L61" s="33"/>
    </row>
    <row r="62" spans="2:12" s="1" customFormat="1" ht="40.049999999999997" customHeight="1">
      <c r="B62" s="33"/>
      <c r="C62" s="28" t="s">
        <v>25</v>
      </c>
      <c r="F62" s="26" t="str">
        <f>E19</f>
        <v>Obec Mukařov</v>
      </c>
      <c r="I62" s="28" t="s">
        <v>32</v>
      </c>
      <c r="J62" s="31" t="str">
        <f>E25</f>
        <v>Vodohospodářský rozvoj a výstavba a.s. Praha</v>
      </c>
      <c r="L62" s="33"/>
    </row>
    <row r="63" spans="2:12" s="1" customFormat="1" ht="15.15" customHeight="1">
      <c r="B63" s="33"/>
      <c r="C63" s="28" t="s">
        <v>30</v>
      </c>
      <c r="F63" s="26" t="str">
        <f>IF(E22="","",E22)</f>
        <v>Vyplň údaj</v>
      </c>
      <c r="I63" s="28" t="s">
        <v>36</v>
      </c>
      <c r="J63" s="31" t="str">
        <f>E28</f>
        <v>M. Morská</v>
      </c>
      <c r="L63" s="33"/>
    </row>
    <row r="64" spans="2:12" s="1" customFormat="1" ht="10.35" customHeight="1">
      <c r="B64" s="33"/>
      <c r="L64" s="33"/>
    </row>
    <row r="65" spans="2:47" s="1" customFormat="1" ht="29.25" customHeight="1">
      <c r="B65" s="33"/>
      <c r="C65" s="101" t="s">
        <v>114</v>
      </c>
      <c r="D65" s="95"/>
      <c r="E65" s="95"/>
      <c r="F65" s="95"/>
      <c r="G65" s="95"/>
      <c r="H65" s="95"/>
      <c r="I65" s="95"/>
      <c r="J65" s="102" t="s">
        <v>115</v>
      </c>
      <c r="K65" s="95"/>
      <c r="L65" s="33"/>
    </row>
    <row r="66" spans="2:47" s="1" customFormat="1" ht="10.35" customHeight="1">
      <c r="B66" s="33"/>
      <c r="L66" s="33"/>
    </row>
    <row r="67" spans="2:47" s="1" customFormat="1" ht="22.8" customHeight="1">
      <c r="B67" s="33"/>
      <c r="C67" s="103" t="s">
        <v>72</v>
      </c>
      <c r="J67" s="64">
        <f>J99</f>
        <v>0</v>
      </c>
      <c r="L67" s="33"/>
      <c r="AU67" s="18" t="s">
        <v>116</v>
      </c>
    </row>
    <row r="68" spans="2:47" s="8" customFormat="1" ht="24.9" customHeight="1">
      <c r="B68" s="104"/>
      <c r="D68" s="105" t="s">
        <v>117</v>
      </c>
      <c r="E68" s="106"/>
      <c r="F68" s="106"/>
      <c r="G68" s="106"/>
      <c r="H68" s="106"/>
      <c r="I68" s="106"/>
      <c r="J68" s="107">
        <f>J100</f>
        <v>0</v>
      </c>
      <c r="L68" s="104"/>
    </row>
    <row r="69" spans="2:47" s="9" customFormat="1" ht="19.95" customHeight="1">
      <c r="B69" s="108"/>
      <c r="D69" s="109" t="s">
        <v>629</v>
      </c>
      <c r="E69" s="110"/>
      <c r="F69" s="110"/>
      <c r="G69" s="110"/>
      <c r="H69" s="110"/>
      <c r="I69" s="110"/>
      <c r="J69" s="111">
        <f>J101</f>
        <v>0</v>
      </c>
      <c r="L69" s="108"/>
    </row>
    <row r="70" spans="2:47" s="9" customFormat="1" ht="19.95" customHeight="1">
      <c r="B70" s="108"/>
      <c r="D70" s="109" t="s">
        <v>630</v>
      </c>
      <c r="E70" s="110"/>
      <c r="F70" s="110"/>
      <c r="G70" s="110"/>
      <c r="H70" s="110"/>
      <c r="I70" s="110"/>
      <c r="J70" s="111">
        <f>J190</f>
        <v>0</v>
      </c>
      <c r="L70" s="108"/>
    </row>
    <row r="71" spans="2:47" s="9" customFormat="1" ht="19.95" customHeight="1">
      <c r="B71" s="108"/>
      <c r="D71" s="109" t="s">
        <v>631</v>
      </c>
      <c r="E71" s="110"/>
      <c r="F71" s="110"/>
      <c r="G71" s="110"/>
      <c r="H71" s="110"/>
      <c r="I71" s="110"/>
      <c r="J71" s="111">
        <f>J193</f>
        <v>0</v>
      </c>
      <c r="L71" s="108"/>
    </row>
    <row r="72" spans="2:47" s="9" customFormat="1" ht="19.95" customHeight="1">
      <c r="B72" s="108"/>
      <c r="D72" s="109" t="s">
        <v>632</v>
      </c>
      <c r="E72" s="110"/>
      <c r="F72" s="110"/>
      <c r="G72" s="110"/>
      <c r="H72" s="110"/>
      <c r="I72" s="110"/>
      <c r="J72" s="111">
        <f>J202</f>
        <v>0</v>
      </c>
      <c r="L72" s="108"/>
    </row>
    <row r="73" spans="2:47" s="9" customFormat="1" ht="19.95" customHeight="1">
      <c r="B73" s="108"/>
      <c r="D73" s="109" t="s">
        <v>118</v>
      </c>
      <c r="E73" s="110"/>
      <c r="F73" s="110"/>
      <c r="G73" s="110"/>
      <c r="H73" s="110"/>
      <c r="I73" s="110"/>
      <c r="J73" s="111">
        <f>J205</f>
        <v>0</v>
      </c>
      <c r="L73" s="108"/>
    </row>
    <row r="74" spans="2:47" s="9" customFormat="1" ht="19.95" customHeight="1">
      <c r="B74" s="108"/>
      <c r="D74" s="109" t="s">
        <v>634</v>
      </c>
      <c r="E74" s="110"/>
      <c r="F74" s="110"/>
      <c r="G74" s="110"/>
      <c r="H74" s="110"/>
      <c r="I74" s="110"/>
      <c r="J74" s="111">
        <f>J251</f>
        <v>0</v>
      </c>
      <c r="L74" s="108"/>
    </row>
    <row r="75" spans="2:47" s="9" customFormat="1" ht="19.95" customHeight="1">
      <c r="B75" s="108"/>
      <c r="D75" s="109" t="s">
        <v>636</v>
      </c>
      <c r="E75" s="110"/>
      <c r="F75" s="110"/>
      <c r="G75" s="110"/>
      <c r="H75" s="110"/>
      <c r="I75" s="110"/>
      <c r="J75" s="111">
        <f>J260</f>
        <v>0</v>
      </c>
      <c r="L75" s="108"/>
    </row>
    <row r="76" spans="2:47" s="1" customFormat="1" ht="21.75" customHeight="1">
      <c r="B76" s="33"/>
      <c r="L76" s="33"/>
    </row>
    <row r="77" spans="2:47" s="1" customFormat="1" ht="6.9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3"/>
    </row>
    <row r="81" spans="2:12" s="1" customFormat="1" ht="6.9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3"/>
    </row>
    <row r="82" spans="2:12" s="1" customFormat="1" ht="24.9" customHeight="1">
      <c r="B82" s="33"/>
      <c r="C82" s="22" t="s">
        <v>124</v>
      </c>
      <c r="L82" s="33"/>
    </row>
    <row r="83" spans="2:12" s="1" customFormat="1" ht="6.9" customHeight="1">
      <c r="B83" s="33"/>
      <c r="L83" s="33"/>
    </row>
    <row r="84" spans="2:12" s="1" customFormat="1" ht="12" customHeight="1">
      <c r="B84" s="33"/>
      <c r="C84" s="28" t="s">
        <v>17</v>
      </c>
      <c r="L84" s="33"/>
    </row>
    <row r="85" spans="2:12" s="1" customFormat="1" ht="26.25" customHeight="1">
      <c r="B85" s="33"/>
      <c r="E85" s="332" t="str">
        <f>E7</f>
        <v>ATS NA DOLÁCH A OPTIMALIZAČNÍ OPATŘENÍ NA VODOVODNÍ SÍTI V OBCI MUKAŘOV</v>
      </c>
      <c r="F85" s="333"/>
      <c r="G85" s="333"/>
      <c r="H85" s="333"/>
      <c r="L85" s="33"/>
    </row>
    <row r="86" spans="2:12" ht="12" customHeight="1">
      <c r="B86" s="21"/>
      <c r="C86" s="28" t="s">
        <v>111</v>
      </c>
      <c r="L86" s="21"/>
    </row>
    <row r="87" spans="2:12" ht="16.5" customHeight="1">
      <c r="B87" s="21"/>
      <c r="E87" s="332" t="s">
        <v>624</v>
      </c>
      <c r="F87" s="302"/>
      <c r="G87" s="302"/>
      <c r="H87" s="302"/>
      <c r="L87" s="21"/>
    </row>
    <row r="88" spans="2:12" ht="12" customHeight="1">
      <c r="B88" s="21"/>
      <c r="C88" s="28" t="s">
        <v>625</v>
      </c>
      <c r="L88" s="21"/>
    </row>
    <row r="89" spans="2:12" s="1" customFormat="1" ht="16.5" customHeight="1">
      <c r="B89" s="33"/>
      <c r="E89" s="291" t="s">
        <v>626</v>
      </c>
      <c r="F89" s="331"/>
      <c r="G89" s="331"/>
      <c r="H89" s="331"/>
      <c r="L89" s="33"/>
    </row>
    <row r="90" spans="2:12" s="1" customFormat="1" ht="12" customHeight="1">
      <c r="B90" s="33"/>
      <c r="C90" s="28" t="s">
        <v>627</v>
      </c>
      <c r="L90" s="33"/>
    </row>
    <row r="91" spans="2:12" s="1" customFormat="1" ht="16.5" customHeight="1">
      <c r="B91" s="33"/>
      <c r="E91" s="328" t="str">
        <f>E13</f>
        <v>01.1-3 - ODVODNĚNÍ OBJEKTU ATS - TLAKOVÉ</v>
      </c>
      <c r="F91" s="331"/>
      <c r="G91" s="331"/>
      <c r="H91" s="331"/>
      <c r="L91" s="33"/>
    </row>
    <row r="92" spans="2:12" s="1" customFormat="1" ht="6.9" customHeight="1">
      <c r="B92" s="33"/>
      <c r="L92" s="33"/>
    </row>
    <row r="93" spans="2:12" s="1" customFormat="1" ht="12" customHeight="1">
      <c r="B93" s="33"/>
      <c r="C93" s="28" t="s">
        <v>21</v>
      </c>
      <c r="F93" s="26" t="str">
        <f>F16</f>
        <v>Mukařov u Říčan</v>
      </c>
      <c r="I93" s="28" t="s">
        <v>23</v>
      </c>
      <c r="J93" s="50" t="str">
        <f>IF(J16="","",J16)</f>
        <v>28. 3. 2025</v>
      </c>
      <c r="L93" s="33"/>
    </row>
    <row r="94" spans="2:12" s="1" customFormat="1" ht="6.9" customHeight="1">
      <c r="B94" s="33"/>
      <c r="L94" s="33"/>
    </row>
    <row r="95" spans="2:12" s="1" customFormat="1" ht="40.049999999999997" customHeight="1">
      <c r="B95" s="33"/>
      <c r="C95" s="28" t="s">
        <v>25</v>
      </c>
      <c r="F95" s="26" t="str">
        <f>E19</f>
        <v>Obec Mukařov</v>
      </c>
      <c r="I95" s="28" t="s">
        <v>32</v>
      </c>
      <c r="J95" s="31" t="str">
        <f>E25</f>
        <v>Vodohospodářský rozvoj a výstavba a.s. Praha</v>
      </c>
      <c r="L95" s="33"/>
    </row>
    <row r="96" spans="2:12" s="1" customFormat="1" ht="15.15" customHeight="1">
      <c r="B96" s="33"/>
      <c r="C96" s="28" t="s">
        <v>30</v>
      </c>
      <c r="F96" s="26" t="str">
        <f>IF(E22="","",E22)</f>
        <v>Vyplň údaj</v>
      </c>
      <c r="I96" s="28" t="s">
        <v>36</v>
      </c>
      <c r="J96" s="31" t="str">
        <f>E28</f>
        <v>M. Morská</v>
      </c>
      <c r="L96" s="33"/>
    </row>
    <row r="97" spans="2:65" s="1" customFormat="1" ht="10.35" customHeight="1">
      <c r="B97" s="33"/>
      <c r="L97" s="33"/>
    </row>
    <row r="98" spans="2:65" s="10" customFormat="1" ht="29.25" customHeight="1">
      <c r="B98" s="112"/>
      <c r="C98" s="113" t="s">
        <v>125</v>
      </c>
      <c r="D98" s="114" t="s">
        <v>59</v>
      </c>
      <c r="E98" s="114" t="s">
        <v>55</v>
      </c>
      <c r="F98" s="114" t="s">
        <v>56</v>
      </c>
      <c r="G98" s="114" t="s">
        <v>126</v>
      </c>
      <c r="H98" s="114" t="s">
        <v>127</v>
      </c>
      <c r="I98" s="114" t="s">
        <v>128</v>
      </c>
      <c r="J98" s="114" t="s">
        <v>115</v>
      </c>
      <c r="K98" s="115" t="s">
        <v>129</v>
      </c>
      <c r="L98" s="112"/>
      <c r="M98" s="57" t="s">
        <v>3</v>
      </c>
      <c r="N98" s="58" t="s">
        <v>44</v>
      </c>
      <c r="O98" s="58" t="s">
        <v>130</v>
      </c>
      <c r="P98" s="58" t="s">
        <v>131</v>
      </c>
      <c r="Q98" s="58" t="s">
        <v>132</v>
      </c>
      <c r="R98" s="58" t="s">
        <v>133</v>
      </c>
      <c r="S98" s="58" t="s">
        <v>134</v>
      </c>
      <c r="T98" s="59" t="s">
        <v>135</v>
      </c>
    </row>
    <row r="99" spans="2:65" s="1" customFormat="1" ht="22.8" customHeight="1">
      <c r="B99" s="33"/>
      <c r="C99" s="62" t="s">
        <v>136</v>
      </c>
      <c r="J99" s="116">
        <f>BK99</f>
        <v>0</v>
      </c>
      <c r="L99" s="33"/>
      <c r="M99" s="60"/>
      <c r="N99" s="51"/>
      <c r="O99" s="51"/>
      <c r="P99" s="117">
        <f>P100</f>
        <v>0</v>
      </c>
      <c r="Q99" s="51"/>
      <c r="R99" s="117">
        <f>R100</f>
        <v>2.2950675600000001</v>
      </c>
      <c r="S99" s="51"/>
      <c r="T99" s="118">
        <f>T100</f>
        <v>5.8500000000000002E-3</v>
      </c>
      <c r="AT99" s="18" t="s">
        <v>73</v>
      </c>
      <c r="AU99" s="18" t="s">
        <v>116</v>
      </c>
      <c r="BK99" s="119">
        <f>BK100</f>
        <v>0</v>
      </c>
    </row>
    <row r="100" spans="2:65" s="11" customFormat="1" ht="25.95" customHeight="1">
      <c r="B100" s="120"/>
      <c r="D100" s="121" t="s">
        <v>73</v>
      </c>
      <c r="E100" s="122" t="s">
        <v>137</v>
      </c>
      <c r="F100" s="122" t="s">
        <v>138</v>
      </c>
      <c r="I100" s="123"/>
      <c r="J100" s="124">
        <f>BK100</f>
        <v>0</v>
      </c>
      <c r="L100" s="120"/>
      <c r="M100" s="125"/>
      <c r="P100" s="126">
        <f>P101+P190+P193+P202+P205+P251+P260</f>
        <v>0</v>
      </c>
      <c r="R100" s="126">
        <f>R101+R190+R193+R202+R205+R251+R260</f>
        <v>2.2950675600000001</v>
      </c>
      <c r="T100" s="127">
        <f>T101+T190+T193+T202+T205+T251+T260</f>
        <v>5.8500000000000002E-3</v>
      </c>
      <c r="AR100" s="121" t="s">
        <v>81</v>
      </c>
      <c r="AT100" s="128" t="s">
        <v>73</v>
      </c>
      <c r="AU100" s="128" t="s">
        <v>74</v>
      </c>
      <c r="AY100" s="121" t="s">
        <v>139</v>
      </c>
      <c r="BK100" s="129">
        <f>BK101+BK190+BK193+BK202+BK205+BK251+BK260</f>
        <v>0</v>
      </c>
    </row>
    <row r="101" spans="2:65" s="11" customFormat="1" ht="22.8" customHeight="1">
      <c r="B101" s="120"/>
      <c r="D101" s="121" t="s">
        <v>73</v>
      </c>
      <c r="E101" s="130" t="s">
        <v>81</v>
      </c>
      <c r="F101" s="130" t="s">
        <v>639</v>
      </c>
      <c r="I101" s="123"/>
      <c r="J101" s="131">
        <f>BK101</f>
        <v>0</v>
      </c>
      <c r="L101" s="120"/>
      <c r="M101" s="125"/>
      <c r="P101" s="126">
        <f>SUM(P102:P189)</f>
        <v>0</v>
      </c>
      <c r="R101" s="126">
        <f>SUM(R102:R189)</f>
        <v>1.8086000000000001E-2</v>
      </c>
      <c r="T101" s="127">
        <f>SUM(T102:T189)</f>
        <v>0</v>
      </c>
      <c r="AR101" s="121" t="s">
        <v>81</v>
      </c>
      <c r="AT101" s="128" t="s">
        <v>73</v>
      </c>
      <c r="AU101" s="128" t="s">
        <v>81</v>
      </c>
      <c r="AY101" s="121" t="s">
        <v>139</v>
      </c>
      <c r="BK101" s="129">
        <f>SUM(BK102:BK189)</f>
        <v>0</v>
      </c>
    </row>
    <row r="102" spans="2:65" s="1" customFormat="1" ht="16.5" customHeight="1">
      <c r="B102" s="132"/>
      <c r="C102" s="133" t="s">
        <v>81</v>
      </c>
      <c r="D102" s="133" t="s">
        <v>142</v>
      </c>
      <c r="E102" s="134" t="s">
        <v>640</v>
      </c>
      <c r="F102" s="135" t="s">
        <v>641</v>
      </c>
      <c r="G102" s="136" t="s">
        <v>604</v>
      </c>
      <c r="H102" s="137">
        <v>8.6999999999999993</v>
      </c>
      <c r="I102" s="138"/>
      <c r="J102" s="139">
        <f>ROUND(I102*H102,2)</f>
        <v>0</v>
      </c>
      <c r="K102" s="135" t="s">
        <v>146</v>
      </c>
      <c r="L102" s="33"/>
      <c r="M102" s="140" t="s">
        <v>3</v>
      </c>
      <c r="N102" s="141" t="s">
        <v>45</v>
      </c>
      <c r="P102" s="142">
        <f>O102*H102</f>
        <v>0</v>
      </c>
      <c r="Q102" s="142">
        <v>0</v>
      </c>
      <c r="R102" s="142">
        <f>Q102*H102</f>
        <v>0</v>
      </c>
      <c r="S102" s="142">
        <v>0</v>
      </c>
      <c r="T102" s="143">
        <f>S102*H102</f>
        <v>0</v>
      </c>
      <c r="AR102" s="144" t="s">
        <v>159</v>
      </c>
      <c r="AT102" s="144" t="s">
        <v>142</v>
      </c>
      <c r="AU102" s="144" t="s">
        <v>83</v>
      </c>
      <c r="AY102" s="18" t="s">
        <v>139</v>
      </c>
      <c r="BE102" s="145">
        <f>IF(N102="základní",J102,0)</f>
        <v>0</v>
      </c>
      <c r="BF102" s="145">
        <f>IF(N102="snížená",J102,0)</f>
        <v>0</v>
      </c>
      <c r="BG102" s="145">
        <f>IF(N102="zákl. přenesená",J102,0)</f>
        <v>0</v>
      </c>
      <c r="BH102" s="145">
        <f>IF(N102="sníž. přenesená",J102,0)</f>
        <v>0</v>
      </c>
      <c r="BI102" s="145">
        <f>IF(N102="nulová",J102,0)</f>
        <v>0</v>
      </c>
      <c r="BJ102" s="18" t="s">
        <v>81</v>
      </c>
      <c r="BK102" s="145">
        <f>ROUND(I102*H102,2)</f>
        <v>0</v>
      </c>
      <c r="BL102" s="18" t="s">
        <v>159</v>
      </c>
      <c r="BM102" s="144" t="s">
        <v>1328</v>
      </c>
    </row>
    <row r="103" spans="2:65" s="1" customFormat="1">
      <c r="B103" s="33"/>
      <c r="D103" s="146" t="s">
        <v>148</v>
      </c>
      <c r="F103" s="147" t="s">
        <v>643</v>
      </c>
      <c r="I103" s="148"/>
      <c r="L103" s="33"/>
      <c r="M103" s="149"/>
      <c r="T103" s="54"/>
      <c r="AT103" s="18" t="s">
        <v>148</v>
      </c>
      <c r="AU103" s="18" t="s">
        <v>83</v>
      </c>
    </row>
    <row r="104" spans="2:65" s="1" customFormat="1" ht="24.15" customHeight="1">
      <c r="B104" s="132"/>
      <c r="C104" s="133" t="s">
        <v>83</v>
      </c>
      <c r="D104" s="133" t="s">
        <v>142</v>
      </c>
      <c r="E104" s="134" t="s">
        <v>666</v>
      </c>
      <c r="F104" s="135" t="s">
        <v>667</v>
      </c>
      <c r="G104" s="136" t="s">
        <v>668</v>
      </c>
      <c r="H104" s="137">
        <v>120</v>
      </c>
      <c r="I104" s="138"/>
      <c r="J104" s="139">
        <f>ROUND(I104*H104,2)</f>
        <v>0</v>
      </c>
      <c r="K104" s="135" t="s">
        <v>146</v>
      </c>
      <c r="L104" s="33"/>
      <c r="M104" s="140" t="s">
        <v>3</v>
      </c>
      <c r="N104" s="141" t="s">
        <v>45</v>
      </c>
      <c r="P104" s="142">
        <f>O104*H104</f>
        <v>0</v>
      </c>
      <c r="Q104" s="142">
        <v>3.0000000000000001E-5</v>
      </c>
      <c r="R104" s="142">
        <f>Q104*H104</f>
        <v>3.5999999999999999E-3</v>
      </c>
      <c r="S104" s="142">
        <v>0</v>
      </c>
      <c r="T104" s="143">
        <f>S104*H104</f>
        <v>0</v>
      </c>
      <c r="AR104" s="144" t="s">
        <v>159</v>
      </c>
      <c r="AT104" s="144" t="s">
        <v>142</v>
      </c>
      <c r="AU104" s="144" t="s">
        <v>83</v>
      </c>
      <c r="AY104" s="18" t="s">
        <v>139</v>
      </c>
      <c r="BE104" s="145">
        <f>IF(N104="základní",J104,0)</f>
        <v>0</v>
      </c>
      <c r="BF104" s="145">
        <f>IF(N104="snížená",J104,0)</f>
        <v>0</v>
      </c>
      <c r="BG104" s="145">
        <f>IF(N104="zákl. přenesená",J104,0)</f>
        <v>0</v>
      </c>
      <c r="BH104" s="145">
        <f>IF(N104="sníž. přenesená",J104,0)</f>
        <v>0</v>
      </c>
      <c r="BI104" s="145">
        <f>IF(N104="nulová",J104,0)</f>
        <v>0</v>
      </c>
      <c r="BJ104" s="18" t="s">
        <v>81</v>
      </c>
      <c r="BK104" s="145">
        <f>ROUND(I104*H104,2)</f>
        <v>0</v>
      </c>
      <c r="BL104" s="18" t="s">
        <v>159</v>
      </c>
      <c r="BM104" s="144" t="s">
        <v>1329</v>
      </c>
    </row>
    <row r="105" spans="2:65" s="1" customFormat="1">
      <c r="B105" s="33"/>
      <c r="D105" s="146" t="s">
        <v>148</v>
      </c>
      <c r="F105" s="147" t="s">
        <v>670</v>
      </c>
      <c r="I105" s="148"/>
      <c r="L105" s="33"/>
      <c r="M105" s="149"/>
      <c r="T105" s="54"/>
      <c r="AT105" s="18" t="s">
        <v>148</v>
      </c>
      <c r="AU105" s="18" t="s">
        <v>83</v>
      </c>
    </row>
    <row r="106" spans="2:65" s="13" customFormat="1">
      <c r="B106" s="167"/>
      <c r="D106" s="161" t="s">
        <v>154</v>
      </c>
      <c r="E106" s="168" t="s">
        <v>3</v>
      </c>
      <c r="F106" s="169" t="s">
        <v>1330</v>
      </c>
      <c r="H106" s="170">
        <v>120</v>
      </c>
      <c r="I106" s="171"/>
      <c r="L106" s="167"/>
      <c r="M106" s="172"/>
      <c r="T106" s="173"/>
      <c r="AT106" s="168" t="s">
        <v>154</v>
      </c>
      <c r="AU106" s="168" t="s">
        <v>83</v>
      </c>
      <c r="AV106" s="13" t="s">
        <v>83</v>
      </c>
      <c r="AW106" s="13" t="s">
        <v>35</v>
      </c>
      <c r="AX106" s="13" t="s">
        <v>81</v>
      </c>
      <c r="AY106" s="168" t="s">
        <v>139</v>
      </c>
    </row>
    <row r="107" spans="2:65" s="1" customFormat="1" ht="37.799999999999997" customHeight="1">
      <c r="B107" s="132"/>
      <c r="C107" s="133" t="s">
        <v>97</v>
      </c>
      <c r="D107" s="133" t="s">
        <v>142</v>
      </c>
      <c r="E107" s="134" t="s">
        <v>672</v>
      </c>
      <c r="F107" s="135" t="s">
        <v>673</v>
      </c>
      <c r="G107" s="136" t="s">
        <v>674</v>
      </c>
      <c r="H107" s="137">
        <v>10</v>
      </c>
      <c r="I107" s="138"/>
      <c r="J107" s="139">
        <f>ROUND(I107*H107,2)</f>
        <v>0</v>
      </c>
      <c r="K107" s="135" t="s">
        <v>146</v>
      </c>
      <c r="L107" s="33"/>
      <c r="M107" s="140" t="s">
        <v>3</v>
      </c>
      <c r="N107" s="141" t="s">
        <v>45</v>
      </c>
      <c r="P107" s="142">
        <f>O107*H107</f>
        <v>0</v>
      </c>
      <c r="Q107" s="142">
        <v>0</v>
      </c>
      <c r="R107" s="142">
        <f>Q107*H107</f>
        <v>0</v>
      </c>
      <c r="S107" s="142">
        <v>0</v>
      </c>
      <c r="T107" s="143">
        <f>S107*H107</f>
        <v>0</v>
      </c>
      <c r="AR107" s="144" t="s">
        <v>159</v>
      </c>
      <c r="AT107" s="144" t="s">
        <v>142</v>
      </c>
      <c r="AU107" s="144" t="s">
        <v>83</v>
      </c>
      <c r="AY107" s="18" t="s">
        <v>139</v>
      </c>
      <c r="BE107" s="145">
        <f>IF(N107="základní",J107,0)</f>
        <v>0</v>
      </c>
      <c r="BF107" s="145">
        <f>IF(N107="snížená",J107,0)</f>
        <v>0</v>
      </c>
      <c r="BG107" s="145">
        <f>IF(N107="zákl. přenesená",J107,0)</f>
        <v>0</v>
      </c>
      <c r="BH107" s="145">
        <f>IF(N107="sníž. přenesená",J107,0)</f>
        <v>0</v>
      </c>
      <c r="BI107" s="145">
        <f>IF(N107="nulová",J107,0)</f>
        <v>0</v>
      </c>
      <c r="BJ107" s="18" t="s">
        <v>81</v>
      </c>
      <c r="BK107" s="145">
        <f>ROUND(I107*H107,2)</f>
        <v>0</v>
      </c>
      <c r="BL107" s="18" t="s">
        <v>159</v>
      </c>
      <c r="BM107" s="144" t="s">
        <v>1331</v>
      </c>
    </row>
    <row r="108" spans="2:65" s="1" customFormat="1">
      <c r="B108" s="33"/>
      <c r="D108" s="146" t="s">
        <v>148</v>
      </c>
      <c r="F108" s="147" t="s">
        <v>676</v>
      </c>
      <c r="I108" s="148"/>
      <c r="L108" s="33"/>
      <c r="M108" s="149"/>
      <c r="T108" s="54"/>
      <c r="AT108" s="18" t="s">
        <v>148</v>
      </c>
      <c r="AU108" s="18" t="s">
        <v>83</v>
      </c>
    </row>
    <row r="109" spans="2:65" s="1" customFormat="1" ht="24.15" customHeight="1">
      <c r="B109" s="132"/>
      <c r="C109" s="133" t="s">
        <v>159</v>
      </c>
      <c r="D109" s="133" t="s">
        <v>142</v>
      </c>
      <c r="E109" s="134" t="s">
        <v>683</v>
      </c>
      <c r="F109" s="135" t="s">
        <v>684</v>
      </c>
      <c r="G109" s="136" t="s">
        <v>604</v>
      </c>
      <c r="H109" s="137">
        <v>8.6999999999999993</v>
      </c>
      <c r="I109" s="138"/>
      <c r="J109" s="139">
        <f>ROUND(I109*H109,2)</f>
        <v>0</v>
      </c>
      <c r="K109" s="135" t="s">
        <v>146</v>
      </c>
      <c r="L109" s="33"/>
      <c r="M109" s="140" t="s">
        <v>3</v>
      </c>
      <c r="N109" s="141" t="s">
        <v>45</v>
      </c>
      <c r="P109" s="142">
        <f>O109*H109</f>
        <v>0</v>
      </c>
      <c r="Q109" s="142">
        <v>0</v>
      </c>
      <c r="R109" s="142">
        <f>Q109*H109</f>
        <v>0</v>
      </c>
      <c r="S109" s="142">
        <v>0</v>
      </c>
      <c r="T109" s="143">
        <f>S109*H109</f>
        <v>0</v>
      </c>
      <c r="AR109" s="144" t="s">
        <v>159</v>
      </c>
      <c r="AT109" s="144" t="s">
        <v>142</v>
      </c>
      <c r="AU109" s="144" t="s">
        <v>83</v>
      </c>
      <c r="AY109" s="18" t="s">
        <v>139</v>
      </c>
      <c r="BE109" s="145">
        <f>IF(N109="základní",J109,0)</f>
        <v>0</v>
      </c>
      <c r="BF109" s="145">
        <f>IF(N109="snížená",J109,0)</f>
        <v>0</v>
      </c>
      <c r="BG109" s="145">
        <f>IF(N109="zákl. přenesená",J109,0)</f>
        <v>0</v>
      </c>
      <c r="BH109" s="145">
        <f>IF(N109="sníž. přenesená",J109,0)</f>
        <v>0</v>
      </c>
      <c r="BI109" s="145">
        <f>IF(N109="nulová",J109,0)</f>
        <v>0</v>
      </c>
      <c r="BJ109" s="18" t="s">
        <v>81</v>
      </c>
      <c r="BK109" s="145">
        <f>ROUND(I109*H109,2)</f>
        <v>0</v>
      </c>
      <c r="BL109" s="18" t="s">
        <v>159</v>
      </c>
      <c r="BM109" s="144" t="s">
        <v>1332</v>
      </c>
    </row>
    <row r="110" spans="2:65" s="1" customFormat="1">
      <c r="B110" s="33"/>
      <c r="D110" s="146" t="s">
        <v>148</v>
      </c>
      <c r="F110" s="147" t="s">
        <v>686</v>
      </c>
      <c r="I110" s="148"/>
      <c r="L110" s="33"/>
      <c r="M110" s="149"/>
      <c r="T110" s="54"/>
      <c r="AT110" s="18" t="s">
        <v>148</v>
      </c>
      <c r="AU110" s="18" t="s">
        <v>83</v>
      </c>
    </row>
    <row r="111" spans="2:65" s="12" customFormat="1">
      <c r="B111" s="160"/>
      <c r="D111" s="161" t="s">
        <v>154</v>
      </c>
      <c r="E111" s="162" t="s">
        <v>3</v>
      </c>
      <c r="F111" s="163" t="s">
        <v>837</v>
      </c>
      <c r="H111" s="162" t="s">
        <v>3</v>
      </c>
      <c r="I111" s="164"/>
      <c r="L111" s="160"/>
      <c r="M111" s="165"/>
      <c r="T111" s="166"/>
      <c r="AT111" s="162" t="s">
        <v>154</v>
      </c>
      <c r="AU111" s="162" t="s">
        <v>83</v>
      </c>
      <c r="AV111" s="12" t="s">
        <v>81</v>
      </c>
      <c r="AW111" s="12" t="s">
        <v>35</v>
      </c>
      <c r="AX111" s="12" t="s">
        <v>74</v>
      </c>
      <c r="AY111" s="162" t="s">
        <v>139</v>
      </c>
    </row>
    <row r="112" spans="2:65" s="13" customFormat="1">
      <c r="B112" s="167"/>
      <c r="D112" s="161" t="s">
        <v>154</v>
      </c>
      <c r="E112" s="168" t="s">
        <v>3</v>
      </c>
      <c r="F112" s="169" t="s">
        <v>1333</v>
      </c>
      <c r="H112" s="170">
        <v>8.6999999999999993</v>
      </c>
      <c r="I112" s="171"/>
      <c r="L112" s="167"/>
      <c r="M112" s="172"/>
      <c r="T112" s="173"/>
      <c r="AT112" s="168" t="s">
        <v>154</v>
      </c>
      <c r="AU112" s="168" t="s">
        <v>83</v>
      </c>
      <c r="AV112" s="13" t="s">
        <v>83</v>
      </c>
      <c r="AW112" s="13" t="s">
        <v>35</v>
      </c>
      <c r="AX112" s="13" t="s">
        <v>81</v>
      </c>
      <c r="AY112" s="168" t="s">
        <v>139</v>
      </c>
    </row>
    <row r="113" spans="2:65" s="1" customFormat="1" ht="44.25" customHeight="1">
      <c r="B113" s="132"/>
      <c r="C113" s="133" t="s">
        <v>166</v>
      </c>
      <c r="D113" s="133" t="s">
        <v>142</v>
      </c>
      <c r="E113" s="134" t="s">
        <v>1334</v>
      </c>
      <c r="F113" s="135" t="s">
        <v>1335</v>
      </c>
      <c r="G113" s="136" t="s">
        <v>689</v>
      </c>
      <c r="H113" s="137">
        <v>3.9249999999999998</v>
      </c>
      <c r="I113" s="138"/>
      <c r="J113" s="139">
        <f>ROUND(I113*H113,2)</f>
        <v>0</v>
      </c>
      <c r="K113" s="135" t="s">
        <v>146</v>
      </c>
      <c r="L113" s="33"/>
      <c r="M113" s="140" t="s">
        <v>3</v>
      </c>
      <c r="N113" s="141" t="s">
        <v>45</v>
      </c>
      <c r="P113" s="142">
        <f>O113*H113</f>
        <v>0</v>
      </c>
      <c r="Q113" s="142">
        <v>0</v>
      </c>
      <c r="R113" s="142">
        <f>Q113*H113</f>
        <v>0</v>
      </c>
      <c r="S113" s="142">
        <v>0</v>
      </c>
      <c r="T113" s="143">
        <f>S113*H113</f>
        <v>0</v>
      </c>
      <c r="AR113" s="144" t="s">
        <v>159</v>
      </c>
      <c r="AT113" s="144" t="s">
        <v>142</v>
      </c>
      <c r="AU113" s="144" t="s">
        <v>83</v>
      </c>
      <c r="AY113" s="18" t="s">
        <v>139</v>
      </c>
      <c r="BE113" s="145">
        <f>IF(N113="základní",J113,0)</f>
        <v>0</v>
      </c>
      <c r="BF113" s="145">
        <f>IF(N113="snížená",J113,0)</f>
        <v>0</v>
      </c>
      <c r="BG113" s="145">
        <f>IF(N113="zákl. přenesená",J113,0)</f>
        <v>0</v>
      </c>
      <c r="BH113" s="145">
        <f>IF(N113="sníž. přenesená",J113,0)</f>
        <v>0</v>
      </c>
      <c r="BI113" s="145">
        <f>IF(N113="nulová",J113,0)</f>
        <v>0</v>
      </c>
      <c r="BJ113" s="18" t="s">
        <v>81</v>
      </c>
      <c r="BK113" s="145">
        <f>ROUND(I113*H113,2)</f>
        <v>0</v>
      </c>
      <c r="BL113" s="18" t="s">
        <v>159</v>
      </c>
      <c r="BM113" s="144" t="s">
        <v>1336</v>
      </c>
    </row>
    <row r="114" spans="2:65" s="1" customFormat="1">
      <c r="B114" s="33"/>
      <c r="D114" s="146" t="s">
        <v>148</v>
      </c>
      <c r="F114" s="147" t="s">
        <v>1337</v>
      </c>
      <c r="I114" s="148"/>
      <c r="L114" s="33"/>
      <c r="M114" s="149"/>
      <c r="T114" s="54"/>
      <c r="AT114" s="18" t="s">
        <v>148</v>
      </c>
      <c r="AU114" s="18" t="s">
        <v>83</v>
      </c>
    </row>
    <row r="115" spans="2:65" s="13" customFormat="1">
      <c r="B115" s="167"/>
      <c r="D115" s="161" t="s">
        <v>154</v>
      </c>
      <c r="E115" s="168" t="s">
        <v>3</v>
      </c>
      <c r="F115" s="169" t="s">
        <v>1338</v>
      </c>
      <c r="H115" s="170">
        <v>3.9249999999999998</v>
      </c>
      <c r="I115" s="171"/>
      <c r="L115" s="167"/>
      <c r="M115" s="172"/>
      <c r="T115" s="173"/>
      <c r="AT115" s="168" t="s">
        <v>154</v>
      </c>
      <c r="AU115" s="168" t="s">
        <v>83</v>
      </c>
      <c r="AV115" s="13" t="s">
        <v>83</v>
      </c>
      <c r="AW115" s="13" t="s">
        <v>35</v>
      </c>
      <c r="AX115" s="13" t="s">
        <v>81</v>
      </c>
      <c r="AY115" s="168" t="s">
        <v>139</v>
      </c>
    </row>
    <row r="116" spans="2:65" s="1" customFormat="1" ht="44.25" customHeight="1">
      <c r="B116" s="132"/>
      <c r="C116" s="133" t="s">
        <v>172</v>
      </c>
      <c r="D116" s="133" t="s">
        <v>142</v>
      </c>
      <c r="E116" s="134" t="s">
        <v>1339</v>
      </c>
      <c r="F116" s="135" t="s">
        <v>1340</v>
      </c>
      <c r="G116" s="136" t="s">
        <v>689</v>
      </c>
      <c r="H116" s="137">
        <v>7.85</v>
      </c>
      <c r="I116" s="138"/>
      <c r="J116" s="139">
        <f>ROUND(I116*H116,2)</f>
        <v>0</v>
      </c>
      <c r="K116" s="135" t="s">
        <v>146</v>
      </c>
      <c r="L116" s="33"/>
      <c r="M116" s="140" t="s">
        <v>3</v>
      </c>
      <c r="N116" s="141" t="s">
        <v>45</v>
      </c>
      <c r="P116" s="142">
        <f>O116*H116</f>
        <v>0</v>
      </c>
      <c r="Q116" s="142">
        <v>0</v>
      </c>
      <c r="R116" s="142">
        <f>Q116*H116</f>
        <v>0</v>
      </c>
      <c r="S116" s="142">
        <v>0</v>
      </c>
      <c r="T116" s="143">
        <f>S116*H116</f>
        <v>0</v>
      </c>
      <c r="AR116" s="144" t="s">
        <v>159</v>
      </c>
      <c r="AT116" s="144" t="s">
        <v>142</v>
      </c>
      <c r="AU116" s="144" t="s">
        <v>83</v>
      </c>
      <c r="AY116" s="18" t="s">
        <v>139</v>
      </c>
      <c r="BE116" s="145">
        <f>IF(N116="základní",J116,0)</f>
        <v>0</v>
      </c>
      <c r="BF116" s="145">
        <f>IF(N116="snížená",J116,0)</f>
        <v>0</v>
      </c>
      <c r="BG116" s="145">
        <f>IF(N116="zákl. přenesená",J116,0)</f>
        <v>0</v>
      </c>
      <c r="BH116" s="145">
        <f>IF(N116="sníž. přenesená",J116,0)</f>
        <v>0</v>
      </c>
      <c r="BI116" s="145">
        <f>IF(N116="nulová",J116,0)</f>
        <v>0</v>
      </c>
      <c r="BJ116" s="18" t="s">
        <v>81</v>
      </c>
      <c r="BK116" s="145">
        <f>ROUND(I116*H116,2)</f>
        <v>0</v>
      </c>
      <c r="BL116" s="18" t="s">
        <v>159</v>
      </c>
      <c r="BM116" s="144" t="s">
        <v>1341</v>
      </c>
    </row>
    <row r="117" spans="2:65" s="1" customFormat="1">
      <c r="B117" s="33"/>
      <c r="D117" s="146" t="s">
        <v>148</v>
      </c>
      <c r="F117" s="147" t="s">
        <v>1342</v>
      </c>
      <c r="I117" s="148"/>
      <c r="L117" s="33"/>
      <c r="M117" s="149"/>
      <c r="T117" s="54"/>
      <c r="AT117" s="18" t="s">
        <v>148</v>
      </c>
      <c r="AU117" s="18" t="s">
        <v>83</v>
      </c>
    </row>
    <row r="118" spans="2:65" s="13" customFormat="1">
      <c r="B118" s="167"/>
      <c r="D118" s="161" t="s">
        <v>154</v>
      </c>
      <c r="E118" s="168" t="s">
        <v>3</v>
      </c>
      <c r="F118" s="169" t="s">
        <v>1343</v>
      </c>
      <c r="H118" s="170">
        <v>7.85</v>
      </c>
      <c r="I118" s="171"/>
      <c r="L118" s="167"/>
      <c r="M118" s="172"/>
      <c r="T118" s="173"/>
      <c r="AT118" s="168" t="s">
        <v>154</v>
      </c>
      <c r="AU118" s="168" t="s">
        <v>83</v>
      </c>
      <c r="AV118" s="13" t="s">
        <v>83</v>
      </c>
      <c r="AW118" s="13" t="s">
        <v>35</v>
      </c>
      <c r="AX118" s="13" t="s">
        <v>81</v>
      </c>
      <c r="AY118" s="168" t="s">
        <v>139</v>
      </c>
    </row>
    <row r="119" spans="2:65" s="1" customFormat="1" ht="44.25" customHeight="1">
      <c r="B119" s="132"/>
      <c r="C119" s="133" t="s">
        <v>178</v>
      </c>
      <c r="D119" s="133" t="s">
        <v>142</v>
      </c>
      <c r="E119" s="134" t="s">
        <v>1344</v>
      </c>
      <c r="F119" s="135" t="s">
        <v>1345</v>
      </c>
      <c r="G119" s="136" t="s">
        <v>689</v>
      </c>
      <c r="H119" s="137">
        <v>3.9249999999999998</v>
      </c>
      <c r="I119" s="138"/>
      <c r="J119" s="139">
        <f>ROUND(I119*H119,2)</f>
        <v>0</v>
      </c>
      <c r="K119" s="135" t="s">
        <v>146</v>
      </c>
      <c r="L119" s="33"/>
      <c r="M119" s="140" t="s">
        <v>3</v>
      </c>
      <c r="N119" s="141" t="s">
        <v>45</v>
      </c>
      <c r="P119" s="142">
        <f>O119*H119</f>
        <v>0</v>
      </c>
      <c r="Q119" s="142">
        <v>0</v>
      </c>
      <c r="R119" s="142">
        <f>Q119*H119</f>
        <v>0</v>
      </c>
      <c r="S119" s="142">
        <v>0</v>
      </c>
      <c r="T119" s="143">
        <f>S119*H119</f>
        <v>0</v>
      </c>
      <c r="AR119" s="144" t="s">
        <v>159</v>
      </c>
      <c r="AT119" s="144" t="s">
        <v>142</v>
      </c>
      <c r="AU119" s="144" t="s">
        <v>83</v>
      </c>
      <c r="AY119" s="18" t="s">
        <v>139</v>
      </c>
      <c r="BE119" s="145">
        <f>IF(N119="základní",J119,0)</f>
        <v>0</v>
      </c>
      <c r="BF119" s="145">
        <f>IF(N119="snížená",J119,0)</f>
        <v>0</v>
      </c>
      <c r="BG119" s="145">
        <f>IF(N119="zákl. přenesená",J119,0)</f>
        <v>0</v>
      </c>
      <c r="BH119" s="145">
        <f>IF(N119="sníž. přenesená",J119,0)</f>
        <v>0</v>
      </c>
      <c r="BI119" s="145">
        <f>IF(N119="nulová",J119,0)</f>
        <v>0</v>
      </c>
      <c r="BJ119" s="18" t="s">
        <v>81</v>
      </c>
      <c r="BK119" s="145">
        <f>ROUND(I119*H119,2)</f>
        <v>0</v>
      </c>
      <c r="BL119" s="18" t="s">
        <v>159</v>
      </c>
      <c r="BM119" s="144" t="s">
        <v>1346</v>
      </c>
    </row>
    <row r="120" spans="2:65" s="1" customFormat="1">
      <c r="B120" s="33"/>
      <c r="D120" s="146" t="s">
        <v>148</v>
      </c>
      <c r="F120" s="147" t="s">
        <v>1347</v>
      </c>
      <c r="I120" s="148"/>
      <c r="L120" s="33"/>
      <c r="M120" s="149"/>
      <c r="T120" s="54"/>
      <c r="AT120" s="18" t="s">
        <v>148</v>
      </c>
      <c r="AU120" s="18" t="s">
        <v>83</v>
      </c>
    </row>
    <row r="121" spans="2:65" s="13" customFormat="1">
      <c r="B121" s="167"/>
      <c r="D121" s="161" t="s">
        <v>154</v>
      </c>
      <c r="E121" s="168" t="s">
        <v>3</v>
      </c>
      <c r="F121" s="169" t="s">
        <v>1348</v>
      </c>
      <c r="H121" s="170">
        <v>3.9249999999999998</v>
      </c>
      <c r="I121" s="171"/>
      <c r="L121" s="167"/>
      <c r="M121" s="172"/>
      <c r="T121" s="173"/>
      <c r="AT121" s="168" t="s">
        <v>154</v>
      </c>
      <c r="AU121" s="168" t="s">
        <v>83</v>
      </c>
      <c r="AV121" s="13" t="s">
        <v>83</v>
      </c>
      <c r="AW121" s="13" t="s">
        <v>35</v>
      </c>
      <c r="AX121" s="13" t="s">
        <v>81</v>
      </c>
      <c r="AY121" s="168" t="s">
        <v>139</v>
      </c>
    </row>
    <row r="122" spans="2:65" s="1" customFormat="1" ht="37.799999999999997" customHeight="1">
      <c r="B122" s="132"/>
      <c r="C122" s="133" t="s">
        <v>140</v>
      </c>
      <c r="D122" s="133" t="s">
        <v>142</v>
      </c>
      <c r="E122" s="134" t="s">
        <v>711</v>
      </c>
      <c r="F122" s="135" t="s">
        <v>712</v>
      </c>
      <c r="G122" s="136" t="s">
        <v>689</v>
      </c>
      <c r="H122" s="137">
        <v>2.355</v>
      </c>
      <c r="I122" s="138"/>
      <c r="J122" s="139">
        <f>ROUND(I122*H122,2)</f>
        <v>0</v>
      </c>
      <c r="K122" s="135" t="s">
        <v>146</v>
      </c>
      <c r="L122" s="33"/>
      <c r="M122" s="140" t="s">
        <v>3</v>
      </c>
      <c r="N122" s="141" t="s">
        <v>45</v>
      </c>
      <c r="P122" s="142">
        <f>O122*H122</f>
        <v>0</v>
      </c>
      <c r="Q122" s="142">
        <v>0</v>
      </c>
      <c r="R122" s="142">
        <f>Q122*H122</f>
        <v>0</v>
      </c>
      <c r="S122" s="142">
        <v>0</v>
      </c>
      <c r="T122" s="143">
        <f>S122*H122</f>
        <v>0</v>
      </c>
      <c r="AR122" s="144" t="s">
        <v>159</v>
      </c>
      <c r="AT122" s="144" t="s">
        <v>142</v>
      </c>
      <c r="AU122" s="144" t="s">
        <v>83</v>
      </c>
      <c r="AY122" s="18" t="s">
        <v>139</v>
      </c>
      <c r="BE122" s="145">
        <f>IF(N122="základní",J122,0)</f>
        <v>0</v>
      </c>
      <c r="BF122" s="145">
        <f>IF(N122="snížená",J122,0)</f>
        <v>0</v>
      </c>
      <c r="BG122" s="145">
        <f>IF(N122="zákl. přenesená",J122,0)</f>
        <v>0</v>
      </c>
      <c r="BH122" s="145">
        <f>IF(N122="sníž. přenesená",J122,0)</f>
        <v>0</v>
      </c>
      <c r="BI122" s="145">
        <f>IF(N122="nulová",J122,0)</f>
        <v>0</v>
      </c>
      <c r="BJ122" s="18" t="s">
        <v>81</v>
      </c>
      <c r="BK122" s="145">
        <f>ROUND(I122*H122,2)</f>
        <v>0</v>
      </c>
      <c r="BL122" s="18" t="s">
        <v>159</v>
      </c>
      <c r="BM122" s="144" t="s">
        <v>1349</v>
      </c>
    </row>
    <row r="123" spans="2:65" s="1" customFormat="1">
      <c r="B123" s="33"/>
      <c r="D123" s="146" t="s">
        <v>148</v>
      </c>
      <c r="F123" s="147" t="s">
        <v>714</v>
      </c>
      <c r="I123" s="148"/>
      <c r="L123" s="33"/>
      <c r="M123" s="149"/>
      <c r="T123" s="54"/>
      <c r="AT123" s="18" t="s">
        <v>148</v>
      </c>
      <c r="AU123" s="18" t="s">
        <v>83</v>
      </c>
    </row>
    <row r="124" spans="2:65" s="12" customFormat="1">
      <c r="B124" s="160"/>
      <c r="D124" s="161" t="s">
        <v>154</v>
      </c>
      <c r="E124" s="162" t="s">
        <v>3</v>
      </c>
      <c r="F124" s="163" t="s">
        <v>1350</v>
      </c>
      <c r="H124" s="162" t="s">
        <v>3</v>
      </c>
      <c r="I124" s="164"/>
      <c r="L124" s="160"/>
      <c r="M124" s="165"/>
      <c r="T124" s="166"/>
      <c r="AT124" s="162" t="s">
        <v>154</v>
      </c>
      <c r="AU124" s="162" t="s">
        <v>83</v>
      </c>
      <c r="AV124" s="12" t="s">
        <v>81</v>
      </c>
      <c r="AW124" s="12" t="s">
        <v>35</v>
      </c>
      <c r="AX124" s="12" t="s">
        <v>74</v>
      </c>
      <c r="AY124" s="162" t="s">
        <v>139</v>
      </c>
    </row>
    <row r="125" spans="2:65" s="13" customFormat="1">
      <c r="B125" s="167"/>
      <c r="D125" s="161" t="s">
        <v>154</v>
      </c>
      <c r="E125" s="168" t="s">
        <v>3</v>
      </c>
      <c r="F125" s="169" t="s">
        <v>1351</v>
      </c>
      <c r="H125" s="170">
        <v>2.355</v>
      </c>
      <c r="I125" s="171"/>
      <c r="L125" s="167"/>
      <c r="M125" s="172"/>
      <c r="T125" s="173"/>
      <c r="AT125" s="168" t="s">
        <v>154</v>
      </c>
      <c r="AU125" s="168" t="s">
        <v>83</v>
      </c>
      <c r="AV125" s="13" t="s">
        <v>83</v>
      </c>
      <c r="AW125" s="13" t="s">
        <v>35</v>
      </c>
      <c r="AX125" s="13" t="s">
        <v>81</v>
      </c>
      <c r="AY125" s="168" t="s">
        <v>139</v>
      </c>
    </row>
    <row r="126" spans="2:65" s="1" customFormat="1" ht="37.799999999999997" customHeight="1">
      <c r="B126" s="132"/>
      <c r="C126" s="133" t="s">
        <v>187</v>
      </c>
      <c r="D126" s="133" t="s">
        <v>142</v>
      </c>
      <c r="E126" s="134" t="s">
        <v>717</v>
      </c>
      <c r="F126" s="135" t="s">
        <v>718</v>
      </c>
      <c r="G126" s="136" t="s">
        <v>604</v>
      </c>
      <c r="H126" s="137">
        <v>24.6</v>
      </c>
      <c r="I126" s="138"/>
      <c r="J126" s="139">
        <f>ROUND(I126*H126,2)</f>
        <v>0</v>
      </c>
      <c r="K126" s="135" t="s">
        <v>146</v>
      </c>
      <c r="L126" s="33"/>
      <c r="M126" s="140" t="s">
        <v>3</v>
      </c>
      <c r="N126" s="141" t="s">
        <v>45</v>
      </c>
      <c r="P126" s="142">
        <f>O126*H126</f>
        <v>0</v>
      </c>
      <c r="Q126" s="142">
        <v>5.8E-4</v>
      </c>
      <c r="R126" s="142">
        <f>Q126*H126</f>
        <v>1.4268000000000001E-2</v>
      </c>
      <c r="S126" s="142">
        <v>0</v>
      </c>
      <c r="T126" s="143">
        <f>S126*H126</f>
        <v>0</v>
      </c>
      <c r="AR126" s="144" t="s">
        <v>159</v>
      </c>
      <c r="AT126" s="144" t="s">
        <v>142</v>
      </c>
      <c r="AU126" s="144" t="s">
        <v>83</v>
      </c>
      <c r="AY126" s="18" t="s">
        <v>139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8" t="s">
        <v>81</v>
      </c>
      <c r="BK126" s="145">
        <f>ROUND(I126*H126,2)</f>
        <v>0</v>
      </c>
      <c r="BL126" s="18" t="s">
        <v>159</v>
      </c>
      <c r="BM126" s="144" t="s">
        <v>1352</v>
      </c>
    </row>
    <row r="127" spans="2:65" s="1" customFormat="1">
      <c r="B127" s="33"/>
      <c r="D127" s="146" t="s">
        <v>148</v>
      </c>
      <c r="F127" s="147" t="s">
        <v>720</v>
      </c>
      <c r="I127" s="148"/>
      <c r="L127" s="33"/>
      <c r="M127" s="149"/>
      <c r="T127" s="54"/>
      <c r="AT127" s="18" t="s">
        <v>148</v>
      </c>
      <c r="AU127" s="18" t="s">
        <v>83</v>
      </c>
    </row>
    <row r="128" spans="2:65" s="1" customFormat="1" ht="37.799999999999997" customHeight="1">
      <c r="B128" s="132"/>
      <c r="C128" s="133" t="s">
        <v>191</v>
      </c>
      <c r="D128" s="133" t="s">
        <v>142</v>
      </c>
      <c r="E128" s="134" t="s">
        <v>725</v>
      </c>
      <c r="F128" s="135" t="s">
        <v>726</v>
      </c>
      <c r="G128" s="136" t="s">
        <v>604</v>
      </c>
      <c r="H128" s="137">
        <v>24.6</v>
      </c>
      <c r="I128" s="138"/>
      <c r="J128" s="139">
        <f>ROUND(I128*H128,2)</f>
        <v>0</v>
      </c>
      <c r="K128" s="135" t="s">
        <v>146</v>
      </c>
      <c r="L128" s="33"/>
      <c r="M128" s="140" t="s">
        <v>3</v>
      </c>
      <c r="N128" s="141" t="s">
        <v>45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159</v>
      </c>
      <c r="AT128" s="144" t="s">
        <v>142</v>
      </c>
      <c r="AU128" s="144" t="s">
        <v>83</v>
      </c>
      <c r="AY128" s="18" t="s">
        <v>139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8" t="s">
        <v>81</v>
      </c>
      <c r="BK128" s="145">
        <f>ROUND(I128*H128,2)</f>
        <v>0</v>
      </c>
      <c r="BL128" s="18" t="s">
        <v>159</v>
      </c>
      <c r="BM128" s="144" t="s">
        <v>1353</v>
      </c>
    </row>
    <row r="129" spans="2:65" s="1" customFormat="1">
      <c r="B129" s="33"/>
      <c r="D129" s="146" t="s">
        <v>148</v>
      </c>
      <c r="F129" s="147" t="s">
        <v>728</v>
      </c>
      <c r="I129" s="148"/>
      <c r="L129" s="33"/>
      <c r="M129" s="149"/>
      <c r="T129" s="54"/>
      <c r="AT129" s="18" t="s">
        <v>148</v>
      </c>
      <c r="AU129" s="18" t="s">
        <v>83</v>
      </c>
    </row>
    <row r="130" spans="2:65" s="1" customFormat="1" ht="62.7" customHeight="1">
      <c r="B130" s="132"/>
      <c r="C130" s="133" t="s">
        <v>196</v>
      </c>
      <c r="D130" s="133" t="s">
        <v>142</v>
      </c>
      <c r="E130" s="134" t="s">
        <v>729</v>
      </c>
      <c r="F130" s="135" t="s">
        <v>730</v>
      </c>
      <c r="G130" s="136" t="s">
        <v>689</v>
      </c>
      <c r="H130" s="137">
        <v>4</v>
      </c>
      <c r="I130" s="138"/>
      <c r="J130" s="139">
        <f>ROUND(I130*H130,2)</f>
        <v>0</v>
      </c>
      <c r="K130" s="135" t="s">
        <v>146</v>
      </c>
      <c r="L130" s="33"/>
      <c r="M130" s="140" t="s">
        <v>3</v>
      </c>
      <c r="N130" s="141" t="s">
        <v>45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159</v>
      </c>
      <c r="AT130" s="144" t="s">
        <v>142</v>
      </c>
      <c r="AU130" s="144" t="s">
        <v>83</v>
      </c>
      <c r="AY130" s="18" t="s">
        <v>139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8" t="s">
        <v>81</v>
      </c>
      <c r="BK130" s="145">
        <f>ROUND(I130*H130,2)</f>
        <v>0</v>
      </c>
      <c r="BL130" s="18" t="s">
        <v>159</v>
      </c>
      <c r="BM130" s="144" t="s">
        <v>1354</v>
      </c>
    </row>
    <row r="131" spans="2:65" s="1" customFormat="1">
      <c r="B131" s="33"/>
      <c r="D131" s="146" t="s">
        <v>148</v>
      </c>
      <c r="F131" s="147" t="s">
        <v>732</v>
      </c>
      <c r="I131" s="148"/>
      <c r="L131" s="33"/>
      <c r="M131" s="149"/>
      <c r="T131" s="54"/>
      <c r="AT131" s="18" t="s">
        <v>148</v>
      </c>
      <c r="AU131" s="18" t="s">
        <v>83</v>
      </c>
    </row>
    <row r="132" spans="2:65" s="12" customFormat="1">
      <c r="B132" s="160"/>
      <c r="D132" s="161" t="s">
        <v>154</v>
      </c>
      <c r="E132" s="162" t="s">
        <v>3</v>
      </c>
      <c r="F132" s="163" t="s">
        <v>733</v>
      </c>
      <c r="H132" s="162" t="s">
        <v>3</v>
      </c>
      <c r="I132" s="164"/>
      <c r="L132" s="160"/>
      <c r="M132" s="165"/>
      <c r="T132" s="166"/>
      <c r="AT132" s="162" t="s">
        <v>154</v>
      </c>
      <c r="AU132" s="162" t="s">
        <v>83</v>
      </c>
      <c r="AV132" s="12" t="s">
        <v>81</v>
      </c>
      <c r="AW132" s="12" t="s">
        <v>35</v>
      </c>
      <c r="AX132" s="12" t="s">
        <v>74</v>
      </c>
      <c r="AY132" s="162" t="s">
        <v>139</v>
      </c>
    </row>
    <row r="133" spans="2:65" s="12" customFormat="1" ht="20.399999999999999">
      <c r="B133" s="160"/>
      <c r="D133" s="161" t="s">
        <v>154</v>
      </c>
      <c r="E133" s="162" t="s">
        <v>3</v>
      </c>
      <c r="F133" s="163" t="s">
        <v>738</v>
      </c>
      <c r="H133" s="162" t="s">
        <v>3</v>
      </c>
      <c r="I133" s="164"/>
      <c r="L133" s="160"/>
      <c r="M133" s="165"/>
      <c r="T133" s="166"/>
      <c r="AT133" s="162" t="s">
        <v>154</v>
      </c>
      <c r="AU133" s="162" t="s">
        <v>83</v>
      </c>
      <c r="AV133" s="12" t="s">
        <v>81</v>
      </c>
      <c r="AW133" s="12" t="s">
        <v>35</v>
      </c>
      <c r="AX133" s="12" t="s">
        <v>74</v>
      </c>
      <c r="AY133" s="162" t="s">
        <v>139</v>
      </c>
    </row>
    <row r="134" spans="2:65" s="13" customFormat="1">
      <c r="B134" s="167"/>
      <c r="D134" s="161" t="s">
        <v>154</v>
      </c>
      <c r="E134" s="168" t="s">
        <v>3</v>
      </c>
      <c r="F134" s="169" t="s">
        <v>1355</v>
      </c>
      <c r="H134" s="170">
        <v>0.9</v>
      </c>
      <c r="I134" s="171"/>
      <c r="L134" s="167"/>
      <c r="M134" s="172"/>
      <c r="T134" s="173"/>
      <c r="AT134" s="168" t="s">
        <v>154</v>
      </c>
      <c r="AU134" s="168" t="s">
        <v>83</v>
      </c>
      <c r="AV134" s="13" t="s">
        <v>83</v>
      </c>
      <c r="AW134" s="13" t="s">
        <v>35</v>
      </c>
      <c r="AX134" s="13" t="s">
        <v>74</v>
      </c>
      <c r="AY134" s="168" t="s">
        <v>139</v>
      </c>
    </row>
    <row r="135" spans="2:65" s="13" customFormat="1">
      <c r="B135" s="167"/>
      <c r="D135" s="161" t="s">
        <v>154</v>
      </c>
      <c r="E135" s="168" t="s">
        <v>3</v>
      </c>
      <c r="F135" s="169" t="s">
        <v>1356</v>
      </c>
      <c r="H135" s="170">
        <v>3.1</v>
      </c>
      <c r="I135" s="171"/>
      <c r="L135" s="167"/>
      <c r="M135" s="172"/>
      <c r="T135" s="173"/>
      <c r="AT135" s="168" t="s">
        <v>154</v>
      </c>
      <c r="AU135" s="168" t="s">
        <v>83</v>
      </c>
      <c r="AV135" s="13" t="s">
        <v>83</v>
      </c>
      <c r="AW135" s="13" t="s">
        <v>35</v>
      </c>
      <c r="AX135" s="13" t="s">
        <v>74</v>
      </c>
      <c r="AY135" s="168" t="s">
        <v>139</v>
      </c>
    </row>
    <row r="136" spans="2:65" s="14" customFormat="1">
      <c r="B136" s="184"/>
      <c r="D136" s="161" t="s">
        <v>154</v>
      </c>
      <c r="E136" s="185" t="s">
        <v>3</v>
      </c>
      <c r="F136" s="186" t="s">
        <v>623</v>
      </c>
      <c r="H136" s="187">
        <v>4</v>
      </c>
      <c r="I136" s="188"/>
      <c r="L136" s="184"/>
      <c r="M136" s="189"/>
      <c r="T136" s="190"/>
      <c r="AT136" s="185" t="s">
        <v>154</v>
      </c>
      <c r="AU136" s="185" t="s">
        <v>83</v>
      </c>
      <c r="AV136" s="14" t="s">
        <v>159</v>
      </c>
      <c r="AW136" s="14" t="s">
        <v>35</v>
      </c>
      <c r="AX136" s="14" t="s">
        <v>81</v>
      </c>
      <c r="AY136" s="185" t="s">
        <v>139</v>
      </c>
    </row>
    <row r="137" spans="2:65" s="1" customFormat="1" ht="62.7" customHeight="1">
      <c r="B137" s="132"/>
      <c r="C137" s="133" t="s">
        <v>9</v>
      </c>
      <c r="D137" s="133" t="s">
        <v>142</v>
      </c>
      <c r="E137" s="134" t="s">
        <v>762</v>
      </c>
      <c r="F137" s="135" t="s">
        <v>763</v>
      </c>
      <c r="G137" s="136" t="s">
        <v>689</v>
      </c>
      <c r="H137" s="137">
        <v>4</v>
      </c>
      <c r="I137" s="138"/>
      <c r="J137" s="139">
        <f>ROUND(I137*H137,2)</f>
        <v>0</v>
      </c>
      <c r="K137" s="135" t="s">
        <v>146</v>
      </c>
      <c r="L137" s="33"/>
      <c r="M137" s="140" t="s">
        <v>3</v>
      </c>
      <c r="N137" s="141" t="s">
        <v>45</v>
      </c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AR137" s="144" t="s">
        <v>159</v>
      </c>
      <c r="AT137" s="144" t="s">
        <v>142</v>
      </c>
      <c r="AU137" s="144" t="s">
        <v>83</v>
      </c>
      <c r="AY137" s="18" t="s">
        <v>139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8" t="s">
        <v>81</v>
      </c>
      <c r="BK137" s="145">
        <f>ROUND(I137*H137,2)</f>
        <v>0</v>
      </c>
      <c r="BL137" s="18" t="s">
        <v>159</v>
      </c>
      <c r="BM137" s="144" t="s">
        <v>1357</v>
      </c>
    </row>
    <row r="138" spans="2:65" s="1" customFormat="1">
      <c r="B138" s="33"/>
      <c r="D138" s="146" t="s">
        <v>148</v>
      </c>
      <c r="F138" s="147" t="s">
        <v>765</v>
      </c>
      <c r="I138" s="148"/>
      <c r="L138" s="33"/>
      <c r="M138" s="149"/>
      <c r="T138" s="54"/>
      <c r="AT138" s="18" t="s">
        <v>148</v>
      </c>
      <c r="AU138" s="18" t="s">
        <v>83</v>
      </c>
    </row>
    <row r="139" spans="2:65" s="1" customFormat="1" ht="66.75" customHeight="1">
      <c r="B139" s="132"/>
      <c r="C139" s="133" t="s">
        <v>205</v>
      </c>
      <c r="D139" s="133" t="s">
        <v>142</v>
      </c>
      <c r="E139" s="134" t="s">
        <v>767</v>
      </c>
      <c r="F139" s="135" t="s">
        <v>768</v>
      </c>
      <c r="G139" s="136" t="s">
        <v>689</v>
      </c>
      <c r="H139" s="137">
        <v>40</v>
      </c>
      <c r="I139" s="138"/>
      <c r="J139" s="139">
        <f>ROUND(I139*H139,2)</f>
        <v>0</v>
      </c>
      <c r="K139" s="135" t="s">
        <v>146</v>
      </c>
      <c r="L139" s="33"/>
      <c r="M139" s="140" t="s">
        <v>3</v>
      </c>
      <c r="N139" s="141" t="s">
        <v>45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159</v>
      </c>
      <c r="AT139" s="144" t="s">
        <v>142</v>
      </c>
      <c r="AU139" s="144" t="s">
        <v>83</v>
      </c>
      <c r="AY139" s="18" t="s">
        <v>139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8" t="s">
        <v>81</v>
      </c>
      <c r="BK139" s="145">
        <f>ROUND(I139*H139,2)</f>
        <v>0</v>
      </c>
      <c r="BL139" s="18" t="s">
        <v>159</v>
      </c>
      <c r="BM139" s="144" t="s">
        <v>1358</v>
      </c>
    </row>
    <row r="140" spans="2:65" s="1" customFormat="1">
      <c r="B140" s="33"/>
      <c r="D140" s="146" t="s">
        <v>148</v>
      </c>
      <c r="F140" s="147" t="s">
        <v>770</v>
      </c>
      <c r="I140" s="148"/>
      <c r="L140" s="33"/>
      <c r="M140" s="149"/>
      <c r="T140" s="54"/>
      <c r="AT140" s="18" t="s">
        <v>148</v>
      </c>
      <c r="AU140" s="18" t="s">
        <v>83</v>
      </c>
    </row>
    <row r="141" spans="2:65" s="13" customFormat="1">
      <c r="B141" s="167"/>
      <c r="D141" s="161" t="s">
        <v>154</v>
      </c>
      <c r="F141" s="169" t="s">
        <v>1359</v>
      </c>
      <c r="H141" s="170">
        <v>40</v>
      </c>
      <c r="I141" s="171"/>
      <c r="L141" s="167"/>
      <c r="M141" s="172"/>
      <c r="T141" s="173"/>
      <c r="AT141" s="168" t="s">
        <v>154</v>
      </c>
      <c r="AU141" s="168" t="s">
        <v>83</v>
      </c>
      <c r="AV141" s="13" t="s">
        <v>83</v>
      </c>
      <c r="AW141" s="13" t="s">
        <v>4</v>
      </c>
      <c r="AX141" s="13" t="s">
        <v>81</v>
      </c>
      <c r="AY141" s="168" t="s">
        <v>139</v>
      </c>
    </row>
    <row r="142" spans="2:65" s="1" customFormat="1" ht="44.25" customHeight="1">
      <c r="B142" s="132"/>
      <c r="C142" s="133" t="s">
        <v>210</v>
      </c>
      <c r="D142" s="133" t="s">
        <v>142</v>
      </c>
      <c r="E142" s="134" t="s">
        <v>772</v>
      </c>
      <c r="F142" s="135" t="s">
        <v>773</v>
      </c>
      <c r="G142" s="136" t="s">
        <v>689</v>
      </c>
      <c r="H142" s="137">
        <v>4</v>
      </c>
      <c r="I142" s="138"/>
      <c r="J142" s="139">
        <f>ROUND(I142*H142,2)</f>
        <v>0</v>
      </c>
      <c r="K142" s="135" t="s">
        <v>146</v>
      </c>
      <c r="L142" s="33"/>
      <c r="M142" s="140" t="s">
        <v>3</v>
      </c>
      <c r="N142" s="141" t="s">
        <v>45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159</v>
      </c>
      <c r="AT142" s="144" t="s">
        <v>142</v>
      </c>
      <c r="AU142" s="144" t="s">
        <v>83</v>
      </c>
      <c r="AY142" s="18" t="s">
        <v>139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8" t="s">
        <v>81</v>
      </c>
      <c r="BK142" s="145">
        <f>ROUND(I142*H142,2)</f>
        <v>0</v>
      </c>
      <c r="BL142" s="18" t="s">
        <v>159</v>
      </c>
      <c r="BM142" s="144" t="s">
        <v>1360</v>
      </c>
    </row>
    <row r="143" spans="2:65" s="1" customFormat="1">
      <c r="B143" s="33"/>
      <c r="D143" s="146" t="s">
        <v>148</v>
      </c>
      <c r="F143" s="147" t="s">
        <v>775</v>
      </c>
      <c r="I143" s="148"/>
      <c r="L143" s="33"/>
      <c r="M143" s="149"/>
      <c r="T143" s="54"/>
      <c r="AT143" s="18" t="s">
        <v>148</v>
      </c>
      <c r="AU143" s="18" t="s">
        <v>83</v>
      </c>
    </row>
    <row r="144" spans="2:65" s="12" customFormat="1">
      <c r="B144" s="160"/>
      <c r="D144" s="161" t="s">
        <v>154</v>
      </c>
      <c r="E144" s="162" t="s">
        <v>3</v>
      </c>
      <c r="F144" s="163" t="s">
        <v>733</v>
      </c>
      <c r="H144" s="162" t="s">
        <v>3</v>
      </c>
      <c r="I144" s="164"/>
      <c r="L144" s="160"/>
      <c r="M144" s="165"/>
      <c r="T144" s="166"/>
      <c r="AT144" s="162" t="s">
        <v>154</v>
      </c>
      <c r="AU144" s="162" t="s">
        <v>83</v>
      </c>
      <c r="AV144" s="12" t="s">
        <v>81</v>
      </c>
      <c r="AW144" s="12" t="s">
        <v>35</v>
      </c>
      <c r="AX144" s="12" t="s">
        <v>74</v>
      </c>
      <c r="AY144" s="162" t="s">
        <v>139</v>
      </c>
    </row>
    <row r="145" spans="2:65" s="12" customFormat="1" ht="20.399999999999999">
      <c r="B145" s="160"/>
      <c r="D145" s="161" t="s">
        <v>154</v>
      </c>
      <c r="E145" s="162" t="s">
        <v>3</v>
      </c>
      <c r="F145" s="163" t="s">
        <v>738</v>
      </c>
      <c r="H145" s="162" t="s">
        <v>3</v>
      </c>
      <c r="I145" s="164"/>
      <c r="L145" s="160"/>
      <c r="M145" s="165"/>
      <c r="T145" s="166"/>
      <c r="AT145" s="162" t="s">
        <v>154</v>
      </c>
      <c r="AU145" s="162" t="s">
        <v>83</v>
      </c>
      <c r="AV145" s="12" t="s">
        <v>81</v>
      </c>
      <c r="AW145" s="12" t="s">
        <v>35</v>
      </c>
      <c r="AX145" s="12" t="s">
        <v>74</v>
      </c>
      <c r="AY145" s="162" t="s">
        <v>139</v>
      </c>
    </row>
    <row r="146" spans="2:65" s="13" customFormat="1">
      <c r="B146" s="167"/>
      <c r="D146" s="161" t="s">
        <v>154</v>
      </c>
      <c r="E146" s="168" t="s">
        <v>3</v>
      </c>
      <c r="F146" s="169" t="s">
        <v>1355</v>
      </c>
      <c r="H146" s="170">
        <v>0.9</v>
      </c>
      <c r="I146" s="171"/>
      <c r="L146" s="167"/>
      <c r="M146" s="172"/>
      <c r="T146" s="173"/>
      <c r="AT146" s="168" t="s">
        <v>154</v>
      </c>
      <c r="AU146" s="168" t="s">
        <v>83</v>
      </c>
      <c r="AV146" s="13" t="s">
        <v>83</v>
      </c>
      <c r="AW146" s="13" t="s">
        <v>35</v>
      </c>
      <c r="AX146" s="13" t="s">
        <v>74</v>
      </c>
      <c r="AY146" s="168" t="s">
        <v>139</v>
      </c>
    </row>
    <row r="147" spans="2:65" s="13" customFormat="1">
      <c r="B147" s="167"/>
      <c r="D147" s="161" t="s">
        <v>154</v>
      </c>
      <c r="E147" s="168" t="s">
        <v>3</v>
      </c>
      <c r="F147" s="169" t="s">
        <v>1356</v>
      </c>
      <c r="H147" s="170">
        <v>3.1</v>
      </c>
      <c r="I147" s="171"/>
      <c r="L147" s="167"/>
      <c r="M147" s="172"/>
      <c r="T147" s="173"/>
      <c r="AT147" s="168" t="s">
        <v>154</v>
      </c>
      <c r="AU147" s="168" t="s">
        <v>83</v>
      </c>
      <c r="AV147" s="13" t="s">
        <v>83</v>
      </c>
      <c r="AW147" s="13" t="s">
        <v>35</v>
      </c>
      <c r="AX147" s="13" t="s">
        <v>74</v>
      </c>
      <c r="AY147" s="168" t="s">
        <v>139</v>
      </c>
    </row>
    <row r="148" spans="2:65" s="14" customFormat="1">
      <c r="B148" s="184"/>
      <c r="D148" s="161" t="s">
        <v>154</v>
      </c>
      <c r="E148" s="185" t="s">
        <v>3</v>
      </c>
      <c r="F148" s="186" t="s">
        <v>623</v>
      </c>
      <c r="H148" s="187">
        <v>4</v>
      </c>
      <c r="I148" s="188"/>
      <c r="L148" s="184"/>
      <c r="M148" s="189"/>
      <c r="T148" s="190"/>
      <c r="AT148" s="185" t="s">
        <v>154</v>
      </c>
      <c r="AU148" s="185" t="s">
        <v>83</v>
      </c>
      <c r="AV148" s="14" t="s">
        <v>159</v>
      </c>
      <c r="AW148" s="14" t="s">
        <v>35</v>
      </c>
      <c r="AX148" s="14" t="s">
        <v>81</v>
      </c>
      <c r="AY148" s="185" t="s">
        <v>139</v>
      </c>
    </row>
    <row r="149" spans="2:65" s="1" customFormat="1" ht="44.25" customHeight="1">
      <c r="B149" s="132"/>
      <c r="C149" s="133" t="s">
        <v>214</v>
      </c>
      <c r="D149" s="133" t="s">
        <v>142</v>
      </c>
      <c r="E149" s="134" t="s">
        <v>784</v>
      </c>
      <c r="F149" s="135" t="s">
        <v>785</v>
      </c>
      <c r="G149" s="136" t="s">
        <v>786</v>
      </c>
      <c r="H149" s="137">
        <v>9.6</v>
      </c>
      <c r="I149" s="138"/>
      <c r="J149" s="139">
        <f>ROUND(I149*H149,2)</f>
        <v>0</v>
      </c>
      <c r="K149" s="135" t="s">
        <v>146</v>
      </c>
      <c r="L149" s="33"/>
      <c r="M149" s="140" t="s">
        <v>3</v>
      </c>
      <c r="N149" s="141" t="s">
        <v>45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159</v>
      </c>
      <c r="AT149" s="144" t="s">
        <v>142</v>
      </c>
      <c r="AU149" s="144" t="s">
        <v>83</v>
      </c>
      <c r="AY149" s="18" t="s">
        <v>139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8" t="s">
        <v>81</v>
      </c>
      <c r="BK149" s="145">
        <f>ROUND(I149*H149,2)</f>
        <v>0</v>
      </c>
      <c r="BL149" s="18" t="s">
        <v>159</v>
      </c>
      <c r="BM149" s="144" t="s">
        <v>1361</v>
      </c>
    </row>
    <row r="150" spans="2:65" s="1" customFormat="1">
      <c r="B150" s="33"/>
      <c r="D150" s="146" t="s">
        <v>148</v>
      </c>
      <c r="F150" s="147" t="s">
        <v>788</v>
      </c>
      <c r="I150" s="148"/>
      <c r="L150" s="33"/>
      <c r="M150" s="149"/>
      <c r="T150" s="54"/>
      <c r="AT150" s="18" t="s">
        <v>148</v>
      </c>
      <c r="AU150" s="18" t="s">
        <v>83</v>
      </c>
    </row>
    <row r="151" spans="2:65" s="12" customFormat="1">
      <c r="B151" s="160"/>
      <c r="D151" s="161" t="s">
        <v>154</v>
      </c>
      <c r="E151" s="162" t="s">
        <v>3</v>
      </c>
      <c r="F151" s="163" t="s">
        <v>789</v>
      </c>
      <c r="H151" s="162" t="s">
        <v>3</v>
      </c>
      <c r="I151" s="164"/>
      <c r="L151" s="160"/>
      <c r="M151" s="165"/>
      <c r="T151" s="166"/>
      <c r="AT151" s="162" t="s">
        <v>154</v>
      </c>
      <c r="AU151" s="162" t="s">
        <v>83</v>
      </c>
      <c r="AV151" s="12" t="s">
        <v>81</v>
      </c>
      <c r="AW151" s="12" t="s">
        <v>35</v>
      </c>
      <c r="AX151" s="12" t="s">
        <v>74</v>
      </c>
      <c r="AY151" s="162" t="s">
        <v>139</v>
      </c>
    </row>
    <row r="152" spans="2:65" s="13" customFormat="1">
      <c r="B152" s="167"/>
      <c r="D152" s="161" t="s">
        <v>154</v>
      </c>
      <c r="E152" s="168" t="s">
        <v>3</v>
      </c>
      <c r="F152" s="169" t="s">
        <v>1362</v>
      </c>
      <c r="H152" s="170">
        <v>9.6</v>
      </c>
      <c r="I152" s="171"/>
      <c r="L152" s="167"/>
      <c r="M152" s="172"/>
      <c r="T152" s="173"/>
      <c r="AT152" s="168" t="s">
        <v>154</v>
      </c>
      <c r="AU152" s="168" t="s">
        <v>83</v>
      </c>
      <c r="AV152" s="13" t="s">
        <v>83</v>
      </c>
      <c r="AW152" s="13" t="s">
        <v>35</v>
      </c>
      <c r="AX152" s="13" t="s">
        <v>74</v>
      </c>
      <c r="AY152" s="168" t="s">
        <v>139</v>
      </c>
    </row>
    <row r="153" spans="2:65" s="14" customFormat="1">
      <c r="B153" s="184"/>
      <c r="D153" s="161" t="s">
        <v>154</v>
      </c>
      <c r="E153" s="185" t="s">
        <v>3</v>
      </c>
      <c r="F153" s="186" t="s">
        <v>623</v>
      </c>
      <c r="H153" s="187">
        <v>9.6</v>
      </c>
      <c r="I153" s="188"/>
      <c r="L153" s="184"/>
      <c r="M153" s="189"/>
      <c r="T153" s="190"/>
      <c r="AT153" s="185" t="s">
        <v>154</v>
      </c>
      <c r="AU153" s="185" t="s">
        <v>83</v>
      </c>
      <c r="AV153" s="14" t="s">
        <v>159</v>
      </c>
      <c r="AW153" s="14" t="s">
        <v>35</v>
      </c>
      <c r="AX153" s="14" t="s">
        <v>81</v>
      </c>
      <c r="AY153" s="185" t="s">
        <v>139</v>
      </c>
    </row>
    <row r="154" spans="2:65" s="1" customFormat="1" ht="37.799999999999997" customHeight="1">
      <c r="B154" s="132"/>
      <c r="C154" s="133" t="s">
        <v>219</v>
      </c>
      <c r="D154" s="133" t="s">
        <v>142</v>
      </c>
      <c r="E154" s="134" t="s">
        <v>792</v>
      </c>
      <c r="F154" s="135" t="s">
        <v>793</v>
      </c>
      <c r="G154" s="136" t="s">
        <v>689</v>
      </c>
      <c r="H154" s="137">
        <v>8</v>
      </c>
      <c r="I154" s="138"/>
      <c r="J154" s="139">
        <f>ROUND(I154*H154,2)</f>
        <v>0</v>
      </c>
      <c r="K154" s="135" t="s">
        <v>146</v>
      </c>
      <c r="L154" s="33"/>
      <c r="M154" s="140" t="s">
        <v>3</v>
      </c>
      <c r="N154" s="141" t="s">
        <v>45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159</v>
      </c>
      <c r="AT154" s="144" t="s">
        <v>142</v>
      </c>
      <c r="AU154" s="144" t="s">
        <v>83</v>
      </c>
      <c r="AY154" s="18" t="s">
        <v>139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8" t="s">
        <v>81</v>
      </c>
      <c r="BK154" s="145">
        <f>ROUND(I154*H154,2)</f>
        <v>0</v>
      </c>
      <c r="BL154" s="18" t="s">
        <v>159</v>
      </c>
      <c r="BM154" s="144" t="s">
        <v>1363</v>
      </c>
    </row>
    <row r="155" spans="2:65" s="1" customFormat="1">
      <c r="B155" s="33"/>
      <c r="D155" s="146" t="s">
        <v>148</v>
      </c>
      <c r="F155" s="147" t="s">
        <v>795</v>
      </c>
      <c r="I155" s="148"/>
      <c r="L155" s="33"/>
      <c r="M155" s="149"/>
      <c r="T155" s="54"/>
      <c r="AT155" s="18" t="s">
        <v>148</v>
      </c>
      <c r="AU155" s="18" t="s">
        <v>83</v>
      </c>
    </row>
    <row r="156" spans="2:65" s="12" customFormat="1">
      <c r="B156" s="160"/>
      <c r="D156" s="161" t="s">
        <v>154</v>
      </c>
      <c r="E156" s="162" t="s">
        <v>3</v>
      </c>
      <c r="F156" s="163" t="s">
        <v>796</v>
      </c>
      <c r="H156" s="162" t="s">
        <v>3</v>
      </c>
      <c r="I156" s="164"/>
      <c r="L156" s="160"/>
      <c r="M156" s="165"/>
      <c r="T156" s="166"/>
      <c r="AT156" s="162" t="s">
        <v>154</v>
      </c>
      <c r="AU156" s="162" t="s">
        <v>83</v>
      </c>
      <c r="AV156" s="12" t="s">
        <v>81</v>
      </c>
      <c r="AW156" s="12" t="s">
        <v>35</v>
      </c>
      <c r="AX156" s="12" t="s">
        <v>74</v>
      </c>
      <c r="AY156" s="162" t="s">
        <v>139</v>
      </c>
    </row>
    <row r="157" spans="2:65" s="12" customFormat="1" ht="20.399999999999999">
      <c r="B157" s="160"/>
      <c r="D157" s="161" t="s">
        <v>154</v>
      </c>
      <c r="E157" s="162" t="s">
        <v>3</v>
      </c>
      <c r="F157" s="163" t="s">
        <v>1364</v>
      </c>
      <c r="H157" s="162" t="s">
        <v>3</v>
      </c>
      <c r="I157" s="164"/>
      <c r="L157" s="160"/>
      <c r="M157" s="165"/>
      <c r="T157" s="166"/>
      <c r="AT157" s="162" t="s">
        <v>154</v>
      </c>
      <c r="AU157" s="162" t="s">
        <v>83</v>
      </c>
      <c r="AV157" s="12" t="s">
        <v>81</v>
      </c>
      <c r="AW157" s="12" t="s">
        <v>35</v>
      </c>
      <c r="AX157" s="12" t="s">
        <v>74</v>
      </c>
      <c r="AY157" s="162" t="s">
        <v>139</v>
      </c>
    </row>
    <row r="158" spans="2:65" s="13" customFormat="1">
      <c r="B158" s="167"/>
      <c r="D158" s="161" t="s">
        <v>154</v>
      </c>
      <c r="E158" s="168" t="s">
        <v>3</v>
      </c>
      <c r="F158" s="169" t="s">
        <v>1355</v>
      </c>
      <c r="H158" s="170">
        <v>0.9</v>
      </c>
      <c r="I158" s="171"/>
      <c r="L158" s="167"/>
      <c r="M158" s="172"/>
      <c r="T158" s="173"/>
      <c r="AT158" s="168" t="s">
        <v>154</v>
      </c>
      <c r="AU158" s="168" t="s">
        <v>83</v>
      </c>
      <c r="AV158" s="13" t="s">
        <v>83</v>
      </c>
      <c r="AW158" s="13" t="s">
        <v>35</v>
      </c>
      <c r="AX158" s="13" t="s">
        <v>74</v>
      </c>
      <c r="AY158" s="168" t="s">
        <v>139</v>
      </c>
    </row>
    <row r="159" spans="2:65" s="13" customFormat="1">
      <c r="B159" s="167"/>
      <c r="D159" s="161" t="s">
        <v>154</v>
      </c>
      <c r="E159" s="168" t="s">
        <v>3</v>
      </c>
      <c r="F159" s="169" t="s">
        <v>1356</v>
      </c>
      <c r="H159" s="170">
        <v>3.1</v>
      </c>
      <c r="I159" s="171"/>
      <c r="L159" s="167"/>
      <c r="M159" s="172"/>
      <c r="T159" s="173"/>
      <c r="AT159" s="168" t="s">
        <v>154</v>
      </c>
      <c r="AU159" s="168" t="s">
        <v>83</v>
      </c>
      <c r="AV159" s="13" t="s">
        <v>83</v>
      </c>
      <c r="AW159" s="13" t="s">
        <v>35</v>
      </c>
      <c r="AX159" s="13" t="s">
        <v>74</v>
      </c>
      <c r="AY159" s="168" t="s">
        <v>139</v>
      </c>
    </row>
    <row r="160" spans="2:65" s="12" customFormat="1">
      <c r="B160" s="160"/>
      <c r="D160" s="161" t="s">
        <v>154</v>
      </c>
      <c r="E160" s="162" t="s">
        <v>3</v>
      </c>
      <c r="F160" s="163" t="s">
        <v>789</v>
      </c>
      <c r="H160" s="162" t="s">
        <v>3</v>
      </c>
      <c r="I160" s="164"/>
      <c r="L160" s="160"/>
      <c r="M160" s="165"/>
      <c r="T160" s="166"/>
      <c r="AT160" s="162" t="s">
        <v>154</v>
      </c>
      <c r="AU160" s="162" t="s">
        <v>83</v>
      </c>
      <c r="AV160" s="12" t="s">
        <v>81</v>
      </c>
      <c r="AW160" s="12" t="s">
        <v>35</v>
      </c>
      <c r="AX160" s="12" t="s">
        <v>74</v>
      </c>
      <c r="AY160" s="162" t="s">
        <v>139</v>
      </c>
    </row>
    <row r="161" spans="2:65" s="13" customFormat="1">
      <c r="B161" s="167"/>
      <c r="D161" s="161" t="s">
        <v>154</v>
      </c>
      <c r="E161" s="168" t="s">
        <v>3</v>
      </c>
      <c r="F161" s="169" t="s">
        <v>1365</v>
      </c>
      <c r="H161" s="170">
        <v>4</v>
      </c>
      <c r="I161" s="171"/>
      <c r="L161" s="167"/>
      <c r="M161" s="172"/>
      <c r="T161" s="173"/>
      <c r="AT161" s="168" t="s">
        <v>154</v>
      </c>
      <c r="AU161" s="168" t="s">
        <v>83</v>
      </c>
      <c r="AV161" s="13" t="s">
        <v>83</v>
      </c>
      <c r="AW161" s="13" t="s">
        <v>35</v>
      </c>
      <c r="AX161" s="13" t="s">
        <v>74</v>
      </c>
      <c r="AY161" s="168" t="s">
        <v>139</v>
      </c>
    </row>
    <row r="162" spans="2:65" s="14" customFormat="1">
      <c r="B162" s="184"/>
      <c r="D162" s="161" t="s">
        <v>154</v>
      </c>
      <c r="E162" s="185" t="s">
        <v>3</v>
      </c>
      <c r="F162" s="186" t="s">
        <v>623</v>
      </c>
      <c r="H162" s="187">
        <v>8</v>
      </c>
      <c r="I162" s="188"/>
      <c r="L162" s="184"/>
      <c r="M162" s="189"/>
      <c r="T162" s="190"/>
      <c r="AT162" s="185" t="s">
        <v>154</v>
      </c>
      <c r="AU162" s="185" t="s">
        <v>83</v>
      </c>
      <c r="AV162" s="14" t="s">
        <v>159</v>
      </c>
      <c r="AW162" s="14" t="s">
        <v>35</v>
      </c>
      <c r="AX162" s="14" t="s">
        <v>81</v>
      </c>
      <c r="AY162" s="185" t="s">
        <v>139</v>
      </c>
    </row>
    <row r="163" spans="2:65" s="1" customFormat="1" ht="44.25" customHeight="1">
      <c r="B163" s="132"/>
      <c r="C163" s="133" t="s">
        <v>224</v>
      </c>
      <c r="D163" s="133" t="s">
        <v>142</v>
      </c>
      <c r="E163" s="134" t="s">
        <v>800</v>
      </c>
      <c r="F163" s="135" t="s">
        <v>801</v>
      </c>
      <c r="G163" s="136" t="s">
        <v>689</v>
      </c>
      <c r="H163" s="137">
        <v>11.7</v>
      </c>
      <c r="I163" s="138"/>
      <c r="J163" s="139">
        <f>ROUND(I163*H163,2)</f>
        <v>0</v>
      </c>
      <c r="K163" s="135" t="s">
        <v>146</v>
      </c>
      <c r="L163" s="33"/>
      <c r="M163" s="140" t="s">
        <v>3</v>
      </c>
      <c r="N163" s="141" t="s">
        <v>45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159</v>
      </c>
      <c r="AT163" s="144" t="s">
        <v>142</v>
      </c>
      <c r="AU163" s="144" t="s">
        <v>83</v>
      </c>
      <c r="AY163" s="18" t="s">
        <v>139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8" t="s">
        <v>81</v>
      </c>
      <c r="BK163" s="145">
        <f>ROUND(I163*H163,2)</f>
        <v>0</v>
      </c>
      <c r="BL163" s="18" t="s">
        <v>159</v>
      </c>
      <c r="BM163" s="144" t="s">
        <v>1366</v>
      </c>
    </row>
    <row r="164" spans="2:65" s="1" customFormat="1">
      <c r="B164" s="33"/>
      <c r="D164" s="146" t="s">
        <v>148</v>
      </c>
      <c r="F164" s="147" t="s">
        <v>803</v>
      </c>
      <c r="I164" s="148"/>
      <c r="L164" s="33"/>
      <c r="M164" s="149"/>
      <c r="T164" s="54"/>
      <c r="AT164" s="18" t="s">
        <v>148</v>
      </c>
      <c r="AU164" s="18" t="s">
        <v>83</v>
      </c>
    </row>
    <row r="165" spans="2:65" s="12" customFormat="1">
      <c r="B165" s="160"/>
      <c r="D165" s="161" t="s">
        <v>154</v>
      </c>
      <c r="E165" s="162" t="s">
        <v>3</v>
      </c>
      <c r="F165" s="163" t="s">
        <v>804</v>
      </c>
      <c r="H165" s="162" t="s">
        <v>3</v>
      </c>
      <c r="I165" s="164"/>
      <c r="L165" s="160"/>
      <c r="M165" s="165"/>
      <c r="T165" s="166"/>
      <c r="AT165" s="162" t="s">
        <v>154</v>
      </c>
      <c r="AU165" s="162" t="s">
        <v>83</v>
      </c>
      <c r="AV165" s="12" t="s">
        <v>81</v>
      </c>
      <c r="AW165" s="12" t="s">
        <v>35</v>
      </c>
      <c r="AX165" s="12" t="s">
        <v>74</v>
      </c>
      <c r="AY165" s="162" t="s">
        <v>139</v>
      </c>
    </row>
    <row r="166" spans="2:65" s="12" customFormat="1">
      <c r="B166" s="160"/>
      <c r="D166" s="161" t="s">
        <v>154</v>
      </c>
      <c r="E166" s="162" t="s">
        <v>3</v>
      </c>
      <c r="F166" s="163" t="s">
        <v>693</v>
      </c>
      <c r="H166" s="162" t="s">
        <v>3</v>
      </c>
      <c r="I166" s="164"/>
      <c r="L166" s="160"/>
      <c r="M166" s="165"/>
      <c r="T166" s="166"/>
      <c r="AT166" s="162" t="s">
        <v>154</v>
      </c>
      <c r="AU166" s="162" t="s">
        <v>83</v>
      </c>
      <c r="AV166" s="12" t="s">
        <v>81</v>
      </c>
      <c r="AW166" s="12" t="s">
        <v>35</v>
      </c>
      <c r="AX166" s="12" t="s">
        <v>74</v>
      </c>
      <c r="AY166" s="162" t="s">
        <v>139</v>
      </c>
    </row>
    <row r="167" spans="2:65" s="13" customFormat="1">
      <c r="B167" s="167"/>
      <c r="D167" s="161" t="s">
        <v>154</v>
      </c>
      <c r="E167" s="168" t="s">
        <v>3</v>
      </c>
      <c r="F167" s="169" t="s">
        <v>1367</v>
      </c>
      <c r="H167" s="170">
        <v>11.7</v>
      </c>
      <c r="I167" s="171"/>
      <c r="L167" s="167"/>
      <c r="M167" s="172"/>
      <c r="T167" s="173"/>
      <c r="AT167" s="168" t="s">
        <v>154</v>
      </c>
      <c r="AU167" s="168" t="s">
        <v>83</v>
      </c>
      <c r="AV167" s="13" t="s">
        <v>83</v>
      </c>
      <c r="AW167" s="13" t="s">
        <v>35</v>
      </c>
      <c r="AX167" s="13" t="s">
        <v>81</v>
      </c>
      <c r="AY167" s="168" t="s">
        <v>139</v>
      </c>
    </row>
    <row r="168" spans="2:65" s="1" customFormat="1" ht="24.15" customHeight="1">
      <c r="B168" s="132"/>
      <c r="C168" s="133" t="s">
        <v>229</v>
      </c>
      <c r="D168" s="133" t="s">
        <v>142</v>
      </c>
      <c r="E168" s="134" t="s">
        <v>815</v>
      </c>
      <c r="F168" s="135" t="s">
        <v>816</v>
      </c>
      <c r="G168" s="136" t="s">
        <v>689</v>
      </c>
      <c r="H168" s="137">
        <v>11.7</v>
      </c>
      <c r="I168" s="138"/>
      <c r="J168" s="139">
        <f>ROUND(I168*H168,2)</f>
        <v>0</v>
      </c>
      <c r="K168" s="135" t="s">
        <v>146</v>
      </c>
      <c r="L168" s="33"/>
      <c r="M168" s="140" t="s">
        <v>3</v>
      </c>
      <c r="N168" s="141" t="s">
        <v>45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159</v>
      </c>
      <c r="AT168" s="144" t="s">
        <v>142</v>
      </c>
      <c r="AU168" s="144" t="s">
        <v>83</v>
      </c>
      <c r="AY168" s="18" t="s">
        <v>139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8" t="s">
        <v>81</v>
      </c>
      <c r="BK168" s="145">
        <f>ROUND(I168*H168,2)</f>
        <v>0</v>
      </c>
      <c r="BL168" s="18" t="s">
        <v>159</v>
      </c>
      <c r="BM168" s="144" t="s">
        <v>1368</v>
      </c>
    </row>
    <row r="169" spans="2:65" s="1" customFormat="1">
      <c r="B169" s="33"/>
      <c r="D169" s="146" t="s">
        <v>148</v>
      </c>
      <c r="F169" s="147" t="s">
        <v>818</v>
      </c>
      <c r="I169" s="148"/>
      <c r="L169" s="33"/>
      <c r="M169" s="149"/>
      <c r="T169" s="54"/>
      <c r="AT169" s="18" t="s">
        <v>148</v>
      </c>
      <c r="AU169" s="18" t="s">
        <v>83</v>
      </c>
    </row>
    <row r="170" spans="2:65" s="1" customFormat="1" ht="66.75" customHeight="1">
      <c r="B170" s="132"/>
      <c r="C170" s="133" t="s">
        <v>234</v>
      </c>
      <c r="D170" s="133" t="s">
        <v>142</v>
      </c>
      <c r="E170" s="134" t="s">
        <v>819</v>
      </c>
      <c r="F170" s="135" t="s">
        <v>820</v>
      </c>
      <c r="G170" s="136" t="s">
        <v>689</v>
      </c>
      <c r="H170" s="137">
        <v>3.1</v>
      </c>
      <c r="I170" s="138"/>
      <c r="J170" s="139">
        <f>ROUND(I170*H170,2)</f>
        <v>0</v>
      </c>
      <c r="K170" s="135" t="s">
        <v>146</v>
      </c>
      <c r="L170" s="33"/>
      <c r="M170" s="140" t="s">
        <v>3</v>
      </c>
      <c r="N170" s="141" t="s">
        <v>45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159</v>
      </c>
      <c r="AT170" s="144" t="s">
        <v>142</v>
      </c>
      <c r="AU170" s="144" t="s">
        <v>83</v>
      </c>
      <c r="AY170" s="18" t="s">
        <v>139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8" t="s">
        <v>81</v>
      </c>
      <c r="BK170" s="145">
        <f>ROUND(I170*H170,2)</f>
        <v>0</v>
      </c>
      <c r="BL170" s="18" t="s">
        <v>159</v>
      </c>
      <c r="BM170" s="144" t="s">
        <v>1369</v>
      </c>
    </row>
    <row r="171" spans="2:65" s="1" customFormat="1">
      <c r="B171" s="33"/>
      <c r="D171" s="146" t="s">
        <v>148</v>
      </c>
      <c r="F171" s="147" t="s">
        <v>822</v>
      </c>
      <c r="I171" s="148"/>
      <c r="L171" s="33"/>
      <c r="M171" s="149"/>
      <c r="T171" s="54"/>
      <c r="AT171" s="18" t="s">
        <v>148</v>
      </c>
      <c r="AU171" s="18" t="s">
        <v>83</v>
      </c>
    </row>
    <row r="172" spans="2:65" s="1" customFormat="1" ht="16.5" customHeight="1">
      <c r="B172" s="132"/>
      <c r="C172" s="150" t="s">
        <v>239</v>
      </c>
      <c r="D172" s="150" t="s">
        <v>150</v>
      </c>
      <c r="E172" s="151" t="s">
        <v>825</v>
      </c>
      <c r="F172" s="152" t="s">
        <v>826</v>
      </c>
      <c r="G172" s="153" t="s">
        <v>786</v>
      </c>
      <c r="H172" s="154">
        <v>6.2</v>
      </c>
      <c r="I172" s="155"/>
      <c r="J172" s="156">
        <f>ROUND(I172*H172,2)</f>
        <v>0</v>
      </c>
      <c r="K172" s="152" t="s">
        <v>146</v>
      </c>
      <c r="L172" s="157"/>
      <c r="M172" s="158" t="s">
        <v>3</v>
      </c>
      <c r="N172" s="159" t="s">
        <v>45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140</v>
      </c>
      <c r="AT172" s="144" t="s">
        <v>150</v>
      </c>
      <c r="AU172" s="144" t="s">
        <v>83</v>
      </c>
      <c r="AY172" s="18" t="s">
        <v>139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8" t="s">
        <v>81</v>
      </c>
      <c r="BK172" s="145">
        <f>ROUND(I172*H172,2)</f>
        <v>0</v>
      </c>
      <c r="BL172" s="18" t="s">
        <v>159</v>
      </c>
      <c r="BM172" s="144" t="s">
        <v>1370</v>
      </c>
    </row>
    <row r="173" spans="2:65" s="13" customFormat="1">
      <c r="B173" s="167"/>
      <c r="D173" s="161" t="s">
        <v>154</v>
      </c>
      <c r="F173" s="169" t="s">
        <v>1371</v>
      </c>
      <c r="H173" s="170">
        <v>6.2</v>
      </c>
      <c r="I173" s="171"/>
      <c r="L173" s="167"/>
      <c r="M173" s="172"/>
      <c r="T173" s="173"/>
      <c r="AT173" s="168" t="s">
        <v>154</v>
      </c>
      <c r="AU173" s="168" t="s">
        <v>83</v>
      </c>
      <c r="AV173" s="13" t="s">
        <v>83</v>
      </c>
      <c r="AW173" s="13" t="s">
        <v>4</v>
      </c>
      <c r="AX173" s="13" t="s">
        <v>81</v>
      </c>
      <c r="AY173" s="168" t="s">
        <v>139</v>
      </c>
    </row>
    <row r="174" spans="2:65" s="1" customFormat="1" ht="37.799999999999997" customHeight="1">
      <c r="B174" s="132"/>
      <c r="C174" s="133" t="s">
        <v>8</v>
      </c>
      <c r="D174" s="133" t="s">
        <v>142</v>
      </c>
      <c r="E174" s="134" t="s">
        <v>833</v>
      </c>
      <c r="F174" s="135" t="s">
        <v>834</v>
      </c>
      <c r="G174" s="136" t="s">
        <v>604</v>
      </c>
      <c r="H174" s="137">
        <v>8.6999999999999993</v>
      </c>
      <c r="I174" s="138"/>
      <c r="J174" s="139">
        <f>ROUND(I174*H174,2)</f>
        <v>0</v>
      </c>
      <c r="K174" s="135" t="s">
        <v>146</v>
      </c>
      <c r="L174" s="33"/>
      <c r="M174" s="140" t="s">
        <v>3</v>
      </c>
      <c r="N174" s="141" t="s">
        <v>45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159</v>
      </c>
      <c r="AT174" s="144" t="s">
        <v>142</v>
      </c>
      <c r="AU174" s="144" t="s">
        <v>83</v>
      </c>
      <c r="AY174" s="18" t="s">
        <v>139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8" t="s">
        <v>81</v>
      </c>
      <c r="BK174" s="145">
        <f>ROUND(I174*H174,2)</f>
        <v>0</v>
      </c>
      <c r="BL174" s="18" t="s">
        <v>159</v>
      </c>
      <c r="BM174" s="144" t="s">
        <v>1372</v>
      </c>
    </row>
    <row r="175" spans="2:65" s="1" customFormat="1">
      <c r="B175" s="33"/>
      <c r="D175" s="146" t="s">
        <v>148</v>
      </c>
      <c r="F175" s="147" t="s">
        <v>836</v>
      </c>
      <c r="I175" s="148"/>
      <c r="L175" s="33"/>
      <c r="M175" s="149"/>
      <c r="T175" s="54"/>
      <c r="AT175" s="18" t="s">
        <v>148</v>
      </c>
      <c r="AU175" s="18" t="s">
        <v>83</v>
      </c>
    </row>
    <row r="176" spans="2:65" s="12" customFormat="1">
      <c r="B176" s="160"/>
      <c r="D176" s="161" t="s">
        <v>154</v>
      </c>
      <c r="E176" s="162" t="s">
        <v>3</v>
      </c>
      <c r="F176" s="163" t="s">
        <v>1373</v>
      </c>
      <c r="H176" s="162" t="s">
        <v>3</v>
      </c>
      <c r="I176" s="164"/>
      <c r="L176" s="160"/>
      <c r="M176" s="165"/>
      <c r="T176" s="166"/>
      <c r="AT176" s="162" t="s">
        <v>154</v>
      </c>
      <c r="AU176" s="162" t="s">
        <v>83</v>
      </c>
      <c r="AV176" s="12" t="s">
        <v>81</v>
      </c>
      <c r="AW176" s="12" t="s">
        <v>35</v>
      </c>
      <c r="AX176" s="12" t="s">
        <v>74</v>
      </c>
      <c r="AY176" s="162" t="s">
        <v>139</v>
      </c>
    </row>
    <row r="177" spans="2:65" s="13" customFormat="1">
      <c r="B177" s="167"/>
      <c r="D177" s="161" t="s">
        <v>154</v>
      </c>
      <c r="E177" s="168" t="s">
        <v>3</v>
      </c>
      <c r="F177" s="169" t="s">
        <v>1374</v>
      </c>
      <c r="H177" s="170">
        <v>8.6999999999999993</v>
      </c>
      <c r="I177" s="171"/>
      <c r="L177" s="167"/>
      <c r="M177" s="172"/>
      <c r="T177" s="173"/>
      <c r="AT177" s="168" t="s">
        <v>154</v>
      </c>
      <c r="AU177" s="168" t="s">
        <v>83</v>
      </c>
      <c r="AV177" s="13" t="s">
        <v>83</v>
      </c>
      <c r="AW177" s="13" t="s">
        <v>35</v>
      </c>
      <c r="AX177" s="13" t="s">
        <v>81</v>
      </c>
      <c r="AY177" s="168" t="s">
        <v>139</v>
      </c>
    </row>
    <row r="178" spans="2:65" s="1" customFormat="1" ht="37.799999999999997" customHeight="1">
      <c r="B178" s="132"/>
      <c r="C178" s="133" t="s">
        <v>258</v>
      </c>
      <c r="D178" s="133" t="s">
        <v>142</v>
      </c>
      <c r="E178" s="134" t="s">
        <v>839</v>
      </c>
      <c r="F178" s="135" t="s">
        <v>840</v>
      </c>
      <c r="G178" s="136" t="s">
        <v>604</v>
      </c>
      <c r="H178" s="137">
        <v>8.6999999999999993</v>
      </c>
      <c r="I178" s="138"/>
      <c r="J178" s="139">
        <f>ROUND(I178*H178,2)</f>
        <v>0</v>
      </c>
      <c r="K178" s="135" t="s">
        <v>146</v>
      </c>
      <c r="L178" s="33"/>
      <c r="M178" s="140" t="s">
        <v>3</v>
      </c>
      <c r="N178" s="141" t="s">
        <v>45</v>
      </c>
      <c r="P178" s="142">
        <f>O178*H178</f>
        <v>0</v>
      </c>
      <c r="Q178" s="142">
        <v>0</v>
      </c>
      <c r="R178" s="142">
        <f>Q178*H178</f>
        <v>0</v>
      </c>
      <c r="S178" s="142">
        <v>0</v>
      </c>
      <c r="T178" s="143">
        <f>S178*H178</f>
        <v>0</v>
      </c>
      <c r="AR178" s="144" t="s">
        <v>159</v>
      </c>
      <c r="AT178" s="144" t="s">
        <v>142</v>
      </c>
      <c r="AU178" s="144" t="s">
        <v>83</v>
      </c>
      <c r="AY178" s="18" t="s">
        <v>139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8" t="s">
        <v>81</v>
      </c>
      <c r="BK178" s="145">
        <f>ROUND(I178*H178,2)</f>
        <v>0</v>
      </c>
      <c r="BL178" s="18" t="s">
        <v>159</v>
      </c>
      <c r="BM178" s="144" t="s">
        <v>1375</v>
      </c>
    </row>
    <row r="179" spans="2:65" s="1" customFormat="1">
      <c r="B179" s="33"/>
      <c r="D179" s="146" t="s">
        <v>148</v>
      </c>
      <c r="F179" s="147" t="s">
        <v>842</v>
      </c>
      <c r="I179" s="148"/>
      <c r="L179" s="33"/>
      <c r="M179" s="149"/>
      <c r="T179" s="54"/>
      <c r="AT179" s="18" t="s">
        <v>148</v>
      </c>
      <c r="AU179" s="18" t="s">
        <v>83</v>
      </c>
    </row>
    <row r="180" spans="2:65" s="1" customFormat="1" ht="16.5" customHeight="1">
      <c r="B180" s="132"/>
      <c r="C180" s="150" t="s">
        <v>265</v>
      </c>
      <c r="D180" s="150" t="s">
        <v>150</v>
      </c>
      <c r="E180" s="151" t="s">
        <v>843</v>
      </c>
      <c r="F180" s="152" t="s">
        <v>844</v>
      </c>
      <c r="G180" s="153" t="s">
        <v>845</v>
      </c>
      <c r="H180" s="154">
        <v>0.218</v>
      </c>
      <c r="I180" s="155"/>
      <c r="J180" s="156">
        <f>ROUND(I180*H180,2)</f>
        <v>0</v>
      </c>
      <c r="K180" s="152" t="s">
        <v>146</v>
      </c>
      <c r="L180" s="157"/>
      <c r="M180" s="158" t="s">
        <v>3</v>
      </c>
      <c r="N180" s="159" t="s">
        <v>45</v>
      </c>
      <c r="P180" s="142">
        <f>O180*H180</f>
        <v>0</v>
      </c>
      <c r="Q180" s="142">
        <v>1E-3</v>
      </c>
      <c r="R180" s="142">
        <f>Q180*H180</f>
        <v>2.1800000000000001E-4</v>
      </c>
      <c r="S180" s="142">
        <v>0</v>
      </c>
      <c r="T180" s="143">
        <f>S180*H180</f>
        <v>0</v>
      </c>
      <c r="AR180" s="144" t="s">
        <v>140</v>
      </c>
      <c r="AT180" s="144" t="s">
        <v>150</v>
      </c>
      <c r="AU180" s="144" t="s">
        <v>83</v>
      </c>
      <c r="AY180" s="18" t="s">
        <v>139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8" t="s">
        <v>81</v>
      </c>
      <c r="BK180" s="145">
        <f>ROUND(I180*H180,2)</f>
        <v>0</v>
      </c>
      <c r="BL180" s="18" t="s">
        <v>159</v>
      </c>
      <c r="BM180" s="144" t="s">
        <v>1376</v>
      </c>
    </row>
    <row r="181" spans="2:65" s="13" customFormat="1">
      <c r="B181" s="167"/>
      <c r="D181" s="161" t="s">
        <v>154</v>
      </c>
      <c r="F181" s="169" t="s">
        <v>1377</v>
      </c>
      <c r="H181" s="170">
        <v>0.218</v>
      </c>
      <c r="I181" s="171"/>
      <c r="L181" s="167"/>
      <c r="M181" s="172"/>
      <c r="T181" s="173"/>
      <c r="AT181" s="168" t="s">
        <v>154</v>
      </c>
      <c r="AU181" s="168" t="s">
        <v>83</v>
      </c>
      <c r="AV181" s="13" t="s">
        <v>83</v>
      </c>
      <c r="AW181" s="13" t="s">
        <v>4</v>
      </c>
      <c r="AX181" s="13" t="s">
        <v>81</v>
      </c>
      <c r="AY181" s="168" t="s">
        <v>139</v>
      </c>
    </row>
    <row r="182" spans="2:65" s="1" customFormat="1" ht="21.75" customHeight="1">
      <c r="B182" s="132"/>
      <c r="C182" s="133" t="s">
        <v>272</v>
      </c>
      <c r="D182" s="133" t="s">
        <v>142</v>
      </c>
      <c r="E182" s="134" t="s">
        <v>848</v>
      </c>
      <c r="F182" s="135" t="s">
        <v>849</v>
      </c>
      <c r="G182" s="136" t="s">
        <v>689</v>
      </c>
      <c r="H182" s="137">
        <v>0.26100000000000001</v>
      </c>
      <c r="I182" s="138"/>
      <c r="J182" s="139">
        <f>ROUND(I182*H182,2)</f>
        <v>0</v>
      </c>
      <c r="K182" s="135" t="s">
        <v>146</v>
      </c>
      <c r="L182" s="33"/>
      <c r="M182" s="140" t="s">
        <v>3</v>
      </c>
      <c r="N182" s="141" t="s">
        <v>45</v>
      </c>
      <c r="P182" s="142">
        <f>O182*H182</f>
        <v>0</v>
      </c>
      <c r="Q182" s="142">
        <v>0</v>
      </c>
      <c r="R182" s="142">
        <f>Q182*H182</f>
        <v>0</v>
      </c>
      <c r="S182" s="142">
        <v>0</v>
      </c>
      <c r="T182" s="143">
        <f>S182*H182</f>
        <v>0</v>
      </c>
      <c r="AR182" s="144" t="s">
        <v>159</v>
      </c>
      <c r="AT182" s="144" t="s">
        <v>142</v>
      </c>
      <c r="AU182" s="144" t="s">
        <v>83</v>
      </c>
      <c r="AY182" s="18" t="s">
        <v>139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8" t="s">
        <v>81</v>
      </c>
      <c r="BK182" s="145">
        <f>ROUND(I182*H182,2)</f>
        <v>0</v>
      </c>
      <c r="BL182" s="18" t="s">
        <v>159</v>
      </c>
      <c r="BM182" s="144" t="s">
        <v>1378</v>
      </c>
    </row>
    <row r="183" spans="2:65" s="1" customFormat="1">
      <c r="B183" s="33"/>
      <c r="D183" s="146" t="s">
        <v>148</v>
      </c>
      <c r="F183" s="147" t="s">
        <v>851</v>
      </c>
      <c r="I183" s="148"/>
      <c r="L183" s="33"/>
      <c r="M183" s="149"/>
      <c r="T183" s="54"/>
      <c r="AT183" s="18" t="s">
        <v>148</v>
      </c>
      <c r="AU183" s="18" t="s">
        <v>83</v>
      </c>
    </row>
    <row r="184" spans="2:65" s="12" customFormat="1">
      <c r="B184" s="160"/>
      <c r="D184" s="161" t="s">
        <v>154</v>
      </c>
      <c r="E184" s="162" t="s">
        <v>3</v>
      </c>
      <c r="F184" s="163" t="s">
        <v>852</v>
      </c>
      <c r="H184" s="162" t="s">
        <v>3</v>
      </c>
      <c r="I184" s="164"/>
      <c r="L184" s="160"/>
      <c r="M184" s="165"/>
      <c r="T184" s="166"/>
      <c r="AT184" s="162" t="s">
        <v>154</v>
      </c>
      <c r="AU184" s="162" t="s">
        <v>83</v>
      </c>
      <c r="AV184" s="12" t="s">
        <v>81</v>
      </c>
      <c r="AW184" s="12" t="s">
        <v>35</v>
      </c>
      <c r="AX184" s="12" t="s">
        <v>74</v>
      </c>
      <c r="AY184" s="162" t="s">
        <v>139</v>
      </c>
    </row>
    <row r="185" spans="2:65" s="13" customFormat="1">
      <c r="B185" s="167"/>
      <c r="D185" s="161" t="s">
        <v>154</v>
      </c>
      <c r="E185" s="168" t="s">
        <v>3</v>
      </c>
      <c r="F185" s="169" t="s">
        <v>1379</v>
      </c>
      <c r="H185" s="170">
        <v>0.26100000000000001</v>
      </c>
      <c r="I185" s="171"/>
      <c r="L185" s="167"/>
      <c r="M185" s="172"/>
      <c r="T185" s="173"/>
      <c r="AT185" s="168" t="s">
        <v>154</v>
      </c>
      <c r="AU185" s="168" t="s">
        <v>83</v>
      </c>
      <c r="AV185" s="13" t="s">
        <v>83</v>
      </c>
      <c r="AW185" s="13" t="s">
        <v>35</v>
      </c>
      <c r="AX185" s="13" t="s">
        <v>81</v>
      </c>
      <c r="AY185" s="168" t="s">
        <v>139</v>
      </c>
    </row>
    <row r="186" spans="2:65" s="1" customFormat="1" ht="21.75" customHeight="1">
      <c r="B186" s="132"/>
      <c r="C186" s="133" t="s">
        <v>278</v>
      </c>
      <c r="D186" s="133" t="s">
        <v>142</v>
      </c>
      <c r="E186" s="134" t="s">
        <v>854</v>
      </c>
      <c r="F186" s="135" t="s">
        <v>855</v>
      </c>
      <c r="G186" s="136" t="s">
        <v>689</v>
      </c>
      <c r="H186" s="137">
        <v>0.26100000000000001</v>
      </c>
      <c r="I186" s="138"/>
      <c r="J186" s="139">
        <f>ROUND(I186*H186,2)</f>
        <v>0</v>
      </c>
      <c r="K186" s="135" t="s">
        <v>146</v>
      </c>
      <c r="L186" s="33"/>
      <c r="M186" s="140" t="s">
        <v>3</v>
      </c>
      <c r="N186" s="141" t="s">
        <v>45</v>
      </c>
      <c r="P186" s="142">
        <f>O186*H186</f>
        <v>0</v>
      </c>
      <c r="Q186" s="142">
        <v>0</v>
      </c>
      <c r="R186" s="142">
        <f>Q186*H186</f>
        <v>0</v>
      </c>
      <c r="S186" s="142">
        <v>0</v>
      </c>
      <c r="T186" s="143">
        <f>S186*H186</f>
        <v>0</v>
      </c>
      <c r="AR186" s="144" t="s">
        <v>159</v>
      </c>
      <c r="AT186" s="144" t="s">
        <v>142</v>
      </c>
      <c r="AU186" s="144" t="s">
        <v>83</v>
      </c>
      <c r="AY186" s="18" t="s">
        <v>139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8" t="s">
        <v>81</v>
      </c>
      <c r="BK186" s="145">
        <f>ROUND(I186*H186,2)</f>
        <v>0</v>
      </c>
      <c r="BL186" s="18" t="s">
        <v>159</v>
      </c>
      <c r="BM186" s="144" t="s">
        <v>1380</v>
      </c>
    </row>
    <row r="187" spans="2:65" s="1" customFormat="1">
      <c r="B187" s="33"/>
      <c r="D187" s="146" t="s">
        <v>148</v>
      </c>
      <c r="F187" s="147" t="s">
        <v>857</v>
      </c>
      <c r="I187" s="148"/>
      <c r="L187" s="33"/>
      <c r="M187" s="149"/>
      <c r="T187" s="54"/>
      <c r="AT187" s="18" t="s">
        <v>148</v>
      </c>
      <c r="AU187" s="18" t="s">
        <v>83</v>
      </c>
    </row>
    <row r="188" spans="2:65" s="1" customFormat="1" ht="24.15" customHeight="1">
      <c r="B188" s="132"/>
      <c r="C188" s="133" t="s">
        <v>283</v>
      </c>
      <c r="D188" s="133" t="s">
        <v>142</v>
      </c>
      <c r="E188" s="134" t="s">
        <v>858</v>
      </c>
      <c r="F188" s="135" t="s">
        <v>859</v>
      </c>
      <c r="G188" s="136" t="s">
        <v>689</v>
      </c>
      <c r="H188" s="137">
        <v>0.26100000000000001</v>
      </c>
      <c r="I188" s="138"/>
      <c r="J188" s="139">
        <f>ROUND(I188*H188,2)</f>
        <v>0</v>
      </c>
      <c r="K188" s="135" t="s">
        <v>146</v>
      </c>
      <c r="L188" s="33"/>
      <c r="M188" s="140" t="s">
        <v>3</v>
      </c>
      <c r="N188" s="141" t="s">
        <v>45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159</v>
      </c>
      <c r="AT188" s="144" t="s">
        <v>142</v>
      </c>
      <c r="AU188" s="144" t="s">
        <v>83</v>
      </c>
      <c r="AY188" s="18" t="s">
        <v>139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8" t="s">
        <v>81</v>
      </c>
      <c r="BK188" s="145">
        <f>ROUND(I188*H188,2)</f>
        <v>0</v>
      </c>
      <c r="BL188" s="18" t="s">
        <v>159</v>
      </c>
      <c r="BM188" s="144" t="s">
        <v>1381</v>
      </c>
    </row>
    <row r="189" spans="2:65" s="1" customFormat="1">
      <c r="B189" s="33"/>
      <c r="D189" s="146" t="s">
        <v>148</v>
      </c>
      <c r="F189" s="147" t="s">
        <v>861</v>
      </c>
      <c r="I189" s="148"/>
      <c r="L189" s="33"/>
      <c r="M189" s="149"/>
      <c r="T189" s="54"/>
      <c r="AT189" s="18" t="s">
        <v>148</v>
      </c>
      <c r="AU189" s="18" t="s">
        <v>83</v>
      </c>
    </row>
    <row r="190" spans="2:65" s="11" customFormat="1" ht="22.8" customHeight="1">
      <c r="B190" s="120"/>
      <c r="D190" s="121" t="s">
        <v>73</v>
      </c>
      <c r="E190" s="130" t="s">
        <v>83</v>
      </c>
      <c r="F190" s="130" t="s">
        <v>862</v>
      </c>
      <c r="I190" s="123"/>
      <c r="J190" s="131">
        <f>BK190</f>
        <v>0</v>
      </c>
      <c r="L190" s="120"/>
      <c r="M190" s="125"/>
      <c r="P190" s="126">
        <f>SUM(P191:P192)</f>
        <v>0</v>
      </c>
      <c r="R190" s="126">
        <f>SUM(R191:R192)</f>
        <v>1.7808029999999999</v>
      </c>
      <c r="T190" s="127">
        <f>SUM(T191:T192)</f>
        <v>0</v>
      </c>
      <c r="AR190" s="121" t="s">
        <v>81</v>
      </c>
      <c r="AT190" s="128" t="s">
        <v>73</v>
      </c>
      <c r="AU190" s="128" t="s">
        <v>81</v>
      </c>
      <c r="AY190" s="121" t="s">
        <v>139</v>
      </c>
      <c r="BK190" s="129">
        <f>SUM(BK191:BK192)</f>
        <v>0</v>
      </c>
    </row>
    <row r="191" spans="2:65" s="1" customFormat="1" ht="55.5" customHeight="1">
      <c r="B191" s="132"/>
      <c r="C191" s="133" t="s">
        <v>296</v>
      </c>
      <c r="D191" s="133" t="s">
        <v>142</v>
      </c>
      <c r="E191" s="134" t="s">
        <v>863</v>
      </c>
      <c r="F191" s="135" t="s">
        <v>864</v>
      </c>
      <c r="G191" s="136" t="s">
        <v>169</v>
      </c>
      <c r="H191" s="137">
        <v>8.6999999999999993</v>
      </c>
      <c r="I191" s="138"/>
      <c r="J191" s="139">
        <f>ROUND(I191*H191,2)</f>
        <v>0</v>
      </c>
      <c r="K191" s="135" t="s">
        <v>146</v>
      </c>
      <c r="L191" s="33"/>
      <c r="M191" s="140" t="s">
        <v>3</v>
      </c>
      <c r="N191" s="141" t="s">
        <v>45</v>
      </c>
      <c r="P191" s="142">
        <f>O191*H191</f>
        <v>0</v>
      </c>
      <c r="Q191" s="142">
        <v>0.20469000000000001</v>
      </c>
      <c r="R191" s="142">
        <f>Q191*H191</f>
        <v>1.7808029999999999</v>
      </c>
      <c r="S191" s="142">
        <v>0</v>
      </c>
      <c r="T191" s="143">
        <f>S191*H191</f>
        <v>0</v>
      </c>
      <c r="AR191" s="144" t="s">
        <v>159</v>
      </c>
      <c r="AT191" s="144" t="s">
        <v>142</v>
      </c>
      <c r="AU191" s="144" t="s">
        <v>83</v>
      </c>
      <c r="AY191" s="18" t="s">
        <v>139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8" t="s">
        <v>81</v>
      </c>
      <c r="BK191" s="145">
        <f>ROUND(I191*H191,2)</f>
        <v>0</v>
      </c>
      <c r="BL191" s="18" t="s">
        <v>159</v>
      </c>
      <c r="BM191" s="144" t="s">
        <v>1382</v>
      </c>
    </row>
    <row r="192" spans="2:65" s="1" customFormat="1">
      <c r="B192" s="33"/>
      <c r="D192" s="146" t="s">
        <v>148</v>
      </c>
      <c r="F192" s="147" t="s">
        <v>866</v>
      </c>
      <c r="I192" s="148"/>
      <c r="L192" s="33"/>
      <c r="M192" s="149"/>
      <c r="T192" s="54"/>
      <c r="AT192" s="18" t="s">
        <v>148</v>
      </c>
      <c r="AU192" s="18" t="s">
        <v>83</v>
      </c>
    </row>
    <row r="193" spans="2:65" s="11" customFormat="1" ht="22.8" customHeight="1">
      <c r="B193" s="120"/>
      <c r="D193" s="121" t="s">
        <v>73</v>
      </c>
      <c r="E193" s="130" t="s">
        <v>97</v>
      </c>
      <c r="F193" s="130" t="s">
        <v>867</v>
      </c>
      <c r="I193" s="123"/>
      <c r="J193" s="131">
        <f>BK193</f>
        <v>0</v>
      </c>
      <c r="L193" s="120"/>
      <c r="M193" s="125"/>
      <c r="P193" s="126">
        <f>SUM(P194:P201)</f>
        <v>0</v>
      </c>
      <c r="R193" s="126">
        <f>SUM(R194:R201)</f>
        <v>0</v>
      </c>
      <c r="T193" s="127">
        <f>SUM(T194:T201)</f>
        <v>0</v>
      </c>
      <c r="AR193" s="121" t="s">
        <v>81</v>
      </c>
      <c r="AT193" s="128" t="s">
        <v>73</v>
      </c>
      <c r="AU193" s="128" t="s">
        <v>81</v>
      </c>
      <c r="AY193" s="121" t="s">
        <v>139</v>
      </c>
      <c r="BK193" s="129">
        <f>SUM(BK194:BK201)</f>
        <v>0</v>
      </c>
    </row>
    <row r="194" spans="2:65" s="1" customFormat="1" ht="16.5" customHeight="1">
      <c r="B194" s="132"/>
      <c r="C194" s="133" t="s">
        <v>307</v>
      </c>
      <c r="D194" s="133" t="s">
        <v>142</v>
      </c>
      <c r="E194" s="134" t="s">
        <v>868</v>
      </c>
      <c r="F194" s="135" t="s">
        <v>869</v>
      </c>
      <c r="G194" s="136" t="s">
        <v>169</v>
      </c>
      <c r="H194" s="137">
        <v>8.6999999999999993</v>
      </c>
      <c r="I194" s="138"/>
      <c r="J194" s="139">
        <f>ROUND(I194*H194,2)</f>
        <v>0</v>
      </c>
      <c r="K194" s="135" t="s">
        <v>146</v>
      </c>
      <c r="L194" s="33"/>
      <c r="M194" s="140" t="s">
        <v>3</v>
      </c>
      <c r="N194" s="141" t="s">
        <v>45</v>
      </c>
      <c r="P194" s="142">
        <f>O194*H194</f>
        <v>0</v>
      </c>
      <c r="Q194" s="142">
        <v>0</v>
      </c>
      <c r="R194" s="142">
        <f>Q194*H194</f>
        <v>0</v>
      </c>
      <c r="S194" s="142">
        <v>0</v>
      </c>
      <c r="T194" s="143">
        <f>S194*H194</f>
        <v>0</v>
      </c>
      <c r="AR194" s="144" t="s">
        <v>159</v>
      </c>
      <c r="AT194" s="144" t="s">
        <v>142</v>
      </c>
      <c r="AU194" s="144" t="s">
        <v>83</v>
      </c>
      <c r="AY194" s="18" t="s">
        <v>139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8" t="s">
        <v>81</v>
      </c>
      <c r="BK194" s="145">
        <f>ROUND(I194*H194,2)</f>
        <v>0</v>
      </c>
      <c r="BL194" s="18" t="s">
        <v>159</v>
      </c>
      <c r="BM194" s="144" t="s">
        <v>1383</v>
      </c>
    </row>
    <row r="195" spans="2:65" s="1" customFormat="1">
      <c r="B195" s="33"/>
      <c r="D195" s="146" t="s">
        <v>148</v>
      </c>
      <c r="F195" s="147" t="s">
        <v>871</v>
      </c>
      <c r="I195" s="148"/>
      <c r="L195" s="33"/>
      <c r="M195" s="149"/>
      <c r="T195" s="54"/>
      <c r="AT195" s="18" t="s">
        <v>148</v>
      </c>
      <c r="AU195" s="18" t="s">
        <v>83</v>
      </c>
    </row>
    <row r="196" spans="2:65" s="12" customFormat="1">
      <c r="B196" s="160"/>
      <c r="D196" s="161" t="s">
        <v>154</v>
      </c>
      <c r="E196" s="162" t="s">
        <v>3</v>
      </c>
      <c r="F196" s="163" t="s">
        <v>1384</v>
      </c>
      <c r="H196" s="162" t="s">
        <v>3</v>
      </c>
      <c r="I196" s="164"/>
      <c r="L196" s="160"/>
      <c r="M196" s="165"/>
      <c r="T196" s="166"/>
      <c r="AT196" s="162" t="s">
        <v>154</v>
      </c>
      <c r="AU196" s="162" t="s">
        <v>83</v>
      </c>
      <c r="AV196" s="12" t="s">
        <v>81</v>
      </c>
      <c r="AW196" s="12" t="s">
        <v>35</v>
      </c>
      <c r="AX196" s="12" t="s">
        <v>74</v>
      </c>
      <c r="AY196" s="162" t="s">
        <v>139</v>
      </c>
    </row>
    <row r="197" spans="2:65" s="12" customFormat="1">
      <c r="B197" s="160"/>
      <c r="D197" s="161" t="s">
        <v>154</v>
      </c>
      <c r="E197" s="162" t="s">
        <v>3</v>
      </c>
      <c r="F197" s="163" t="s">
        <v>932</v>
      </c>
      <c r="H197" s="162" t="s">
        <v>3</v>
      </c>
      <c r="I197" s="164"/>
      <c r="L197" s="160"/>
      <c r="M197" s="165"/>
      <c r="T197" s="166"/>
      <c r="AT197" s="162" t="s">
        <v>154</v>
      </c>
      <c r="AU197" s="162" t="s">
        <v>83</v>
      </c>
      <c r="AV197" s="12" t="s">
        <v>81</v>
      </c>
      <c r="AW197" s="12" t="s">
        <v>35</v>
      </c>
      <c r="AX197" s="12" t="s">
        <v>74</v>
      </c>
      <c r="AY197" s="162" t="s">
        <v>139</v>
      </c>
    </row>
    <row r="198" spans="2:65" s="13" customFormat="1">
      <c r="B198" s="167"/>
      <c r="D198" s="161" t="s">
        <v>154</v>
      </c>
      <c r="E198" s="168" t="s">
        <v>3</v>
      </c>
      <c r="F198" s="169" t="s">
        <v>1333</v>
      </c>
      <c r="H198" s="170">
        <v>8.6999999999999993</v>
      </c>
      <c r="I198" s="171"/>
      <c r="L198" s="167"/>
      <c r="M198" s="172"/>
      <c r="T198" s="173"/>
      <c r="AT198" s="168" t="s">
        <v>154</v>
      </c>
      <c r="AU198" s="168" t="s">
        <v>83</v>
      </c>
      <c r="AV198" s="13" t="s">
        <v>83</v>
      </c>
      <c r="AW198" s="13" t="s">
        <v>35</v>
      </c>
      <c r="AX198" s="13" t="s">
        <v>81</v>
      </c>
      <c r="AY198" s="168" t="s">
        <v>139</v>
      </c>
    </row>
    <row r="199" spans="2:65" s="1" customFormat="1" ht="24.15" customHeight="1">
      <c r="B199" s="132"/>
      <c r="C199" s="133" t="s">
        <v>311</v>
      </c>
      <c r="D199" s="133" t="s">
        <v>142</v>
      </c>
      <c r="E199" s="134" t="s">
        <v>1385</v>
      </c>
      <c r="F199" s="135" t="s">
        <v>1386</v>
      </c>
      <c r="G199" s="136" t="s">
        <v>169</v>
      </c>
      <c r="H199" s="137">
        <v>8.6999999999999993</v>
      </c>
      <c r="I199" s="138"/>
      <c r="J199" s="139">
        <f>ROUND(I199*H199,2)</f>
        <v>0</v>
      </c>
      <c r="K199" s="135" t="s">
        <v>146</v>
      </c>
      <c r="L199" s="33"/>
      <c r="M199" s="140" t="s">
        <v>3</v>
      </c>
      <c r="N199" s="141" t="s">
        <v>45</v>
      </c>
      <c r="P199" s="142">
        <f>O199*H199</f>
        <v>0</v>
      </c>
      <c r="Q199" s="142">
        <v>0</v>
      </c>
      <c r="R199" s="142">
        <f>Q199*H199</f>
        <v>0</v>
      </c>
      <c r="S199" s="142">
        <v>0</v>
      </c>
      <c r="T199" s="143">
        <f>S199*H199</f>
        <v>0</v>
      </c>
      <c r="AR199" s="144" t="s">
        <v>159</v>
      </c>
      <c r="AT199" s="144" t="s">
        <v>142</v>
      </c>
      <c r="AU199" s="144" t="s">
        <v>83</v>
      </c>
      <c r="AY199" s="18" t="s">
        <v>139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8" t="s">
        <v>81</v>
      </c>
      <c r="BK199" s="145">
        <f>ROUND(I199*H199,2)</f>
        <v>0</v>
      </c>
      <c r="BL199" s="18" t="s">
        <v>159</v>
      </c>
      <c r="BM199" s="144" t="s">
        <v>1387</v>
      </c>
    </row>
    <row r="200" spans="2:65" s="1" customFormat="1">
      <c r="B200" s="33"/>
      <c r="D200" s="146" t="s">
        <v>148</v>
      </c>
      <c r="F200" s="147" t="s">
        <v>1388</v>
      </c>
      <c r="I200" s="148"/>
      <c r="L200" s="33"/>
      <c r="M200" s="149"/>
      <c r="T200" s="54"/>
      <c r="AT200" s="18" t="s">
        <v>148</v>
      </c>
      <c r="AU200" s="18" t="s">
        <v>83</v>
      </c>
    </row>
    <row r="201" spans="2:65" s="1" customFormat="1" ht="16.5" customHeight="1">
      <c r="B201" s="132"/>
      <c r="C201" s="133" t="s">
        <v>324</v>
      </c>
      <c r="D201" s="133" t="s">
        <v>142</v>
      </c>
      <c r="E201" s="134" t="s">
        <v>873</v>
      </c>
      <c r="F201" s="135" t="s">
        <v>874</v>
      </c>
      <c r="G201" s="136" t="s">
        <v>169</v>
      </c>
      <c r="H201" s="137">
        <v>8.6999999999999993</v>
      </c>
      <c r="I201" s="138"/>
      <c r="J201" s="139">
        <f>ROUND(I201*H201,2)</f>
        <v>0</v>
      </c>
      <c r="K201" s="135" t="s">
        <v>3</v>
      </c>
      <c r="L201" s="33"/>
      <c r="M201" s="140" t="s">
        <v>3</v>
      </c>
      <c r="N201" s="141" t="s">
        <v>45</v>
      </c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AR201" s="144" t="s">
        <v>159</v>
      </c>
      <c r="AT201" s="144" t="s">
        <v>142</v>
      </c>
      <c r="AU201" s="144" t="s">
        <v>83</v>
      </c>
      <c r="AY201" s="18" t="s">
        <v>139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8" t="s">
        <v>81</v>
      </c>
      <c r="BK201" s="145">
        <f>ROUND(I201*H201,2)</f>
        <v>0</v>
      </c>
      <c r="BL201" s="18" t="s">
        <v>159</v>
      </c>
      <c r="BM201" s="144" t="s">
        <v>1389</v>
      </c>
    </row>
    <row r="202" spans="2:65" s="11" customFormat="1" ht="22.8" customHeight="1">
      <c r="B202" s="120"/>
      <c r="D202" s="121" t="s">
        <v>73</v>
      </c>
      <c r="E202" s="130" t="s">
        <v>159</v>
      </c>
      <c r="F202" s="130" t="s">
        <v>876</v>
      </c>
      <c r="I202" s="123"/>
      <c r="J202" s="131">
        <f>BK202</f>
        <v>0</v>
      </c>
      <c r="L202" s="120"/>
      <c r="M202" s="125"/>
      <c r="P202" s="126">
        <f>SUM(P203:P204)</f>
        <v>0</v>
      </c>
      <c r="R202" s="126">
        <f>SUM(R203:R204)</f>
        <v>0</v>
      </c>
      <c r="T202" s="127">
        <f>SUM(T203:T204)</f>
        <v>0</v>
      </c>
      <c r="AR202" s="121" t="s">
        <v>81</v>
      </c>
      <c r="AT202" s="128" t="s">
        <v>73</v>
      </c>
      <c r="AU202" s="128" t="s">
        <v>81</v>
      </c>
      <c r="AY202" s="121" t="s">
        <v>139</v>
      </c>
      <c r="BK202" s="129">
        <f>SUM(BK203:BK204)</f>
        <v>0</v>
      </c>
    </row>
    <row r="203" spans="2:65" s="1" customFormat="1" ht="33" customHeight="1">
      <c r="B203" s="132"/>
      <c r="C203" s="133" t="s">
        <v>332</v>
      </c>
      <c r="D203" s="133" t="s">
        <v>142</v>
      </c>
      <c r="E203" s="134" t="s">
        <v>877</v>
      </c>
      <c r="F203" s="135" t="s">
        <v>878</v>
      </c>
      <c r="G203" s="136" t="s">
        <v>689</v>
      </c>
      <c r="H203" s="137">
        <v>0.9</v>
      </c>
      <c r="I203" s="138"/>
      <c r="J203" s="139">
        <f>ROUND(I203*H203,2)</f>
        <v>0</v>
      </c>
      <c r="K203" s="135" t="s">
        <v>146</v>
      </c>
      <c r="L203" s="33"/>
      <c r="M203" s="140" t="s">
        <v>3</v>
      </c>
      <c r="N203" s="141" t="s">
        <v>45</v>
      </c>
      <c r="P203" s="142">
        <f>O203*H203</f>
        <v>0</v>
      </c>
      <c r="Q203" s="142">
        <v>0</v>
      </c>
      <c r="R203" s="142">
        <f>Q203*H203</f>
        <v>0</v>
      </c>
      <c r="S203" s="142">
        <v>0</v>
      </c>
      <c r="T203" s="143">
        <f>S203*H203</f>
        <v>0</v>
      </c>
      <c r="AR203" s="144" t="s">
        <v>159</v>
      </c>
      <c r="AT203" s="144" t="s">
        <v>142</v>
      </c>
      <c r="AU203" s="144" t="s">
        <v>83</v>
      </c>
      <c r="AY203" s="18" t="s">
        <v>139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8" t="s">
        <v>81</v>
      </c>
      <c r="BK203" s="145">
        <f>ROUND(I203*H203,2)</f>
        <v>0</v>
      </c>
      <c r="BL203" s="18" t="s">
        <v>159</v>
      </c>
      <c r="BM203" s="144" t="s">
        <v>1390</v>
      </c>
    </row>
    <row r="204" spans="2:65" s="1" customFormat="1">
      <c r="B204" s="33"/>
      <c r="D204" s="146" t="s">
        <v>148</v>
      </c>
      <c r="F204" s="147" t="s">
        <v>880</v>
      </c>
      <c r="I204" s="148"/>
      <c r="L204" s="33"/>
      <c r="M204" s="149"/>
      <c r="T204" s="54"/>
      <c r="AT204" s="18" t="s">
        <v>148</v>
      </c>
      <c r="AU204" s="18" t="s">
        <v>83</v>
      </c>
    </row>
    <row r="205" spans="2:65" s="11" customFormat="1" ht="22.8" customHeight="1">
      <c r="B205" s="120"/>
      <c r="D205" s="121" t="s">
        <v>73</v>
      </c>
      <c r="E205" s="130" t="s">
        <v>140</v>
      </c>
      <c r="F205" s="130" t="s">
        <v>141</v>
      </c>
      <c r="I205" s="123"/>
      <c r="J205" s="131">
        <f>BK205</f>
        <v>0</v>
      </c>
      <c r="L205" s="120"/>
      <c r="M205" s="125"/>
      <c r="P205" s="126">
        <f>SUM(P206:P250)</f>
        <v>0</v>
      </c>
      <c r="R205" s="126">
        <f>SUM(R206:R250)</f>
        <v>0.49595805999999998</v>
      </c>
      <c r="T205" s="127">
        <f>SUM(T206:T250)</f>
        <v>0</v>
      </c>
      <c r="AR205" s="121" t="s">
        <v>81</v>
      </c>
      <c r="AT205" s="128" t="s">
        <v>73</v>
      </c>
      <c r="AU205" s="128" t="s">
        <v>81</v>
      </c>
      <c r="AY205" s="121" t="s">
        <v>139</v>
      </c>
      <c r="BK205" s="129">
        <f>SUM(BK206:BK250)</f>
        <v>0</v>
      </c>
    </row>
    <row r="206" spans="2:65" s="1" customFormat="1" ht="44.25" customHeight="1">
      <c r="B206" s="132"/>
      <c r="C206" s="133" t="s">
        <v>337</v>
      </c>
      <c r="D206" s="133" t="s">
        <v>142</v>
      </c>
      <c r="E206" s="134" t="s">
        <v>1391</v>
      </c>
      <c r="F206" s="135" t="s">
        <v>1392</v>
      </c>
      <c r="G206" s="136" t="s">
        <v>169</v>
      </c>
      <c r="H206" s="137">
        <v>8.6999999999999993</v>
      </c>
      <c r="I206" s="138"/>
      <c r="J206" s="139">
        <f>ROUND(I206*H206,2)</f>
        <v>0</v>
      </c>
      <c r="K206" s="135" t="s">
        <v>146</v>
      </c>
      <c r="L206" s="33"/>
      <c r="M206" s="140" t="s">
        <v>3</v>
      </c>
      <c r="N206" s="141" t="s">
        <v>45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159</v>
      </c>
      <c r="AT206" s="144" t="s">
        <v>142</v>
      </c>
      <c r="AU206" s="144" t="s">
        <v>83</v>
      </c>
      <c r="AY206" s="18" t="s">
        <v>139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8" t="s">
        <v>81</v>
      </c>
      <c r="BK206" s="145">
        <f>ROUND(I206*H206,2)</f>
        <v>0</v>
      </c>
      <c r="BL206" s="18" t="s">
        <v>159</v>
      </c>
      <c r="BM206" s="144" t="s">
        <v>1393</v>
      </c>
    </row>
    <row r="207" spans="2:65" s="1" customFormat="1">
      <c r="B207" s="33"/>
      <c r="D207" s="146" t="s">
        <v>148</v>
      </c>
      <c r="F207" s="147" t="s">
        <v>1394</v>
      </c>
      <c r="I207" s="148"/>
      <c r="L207" s="33"/>
      <c r="M207" s="149"/>
      <c r="T207" s="54"/>
      <c r="AT207" s="18" t="s">
        <v>148</v>
      </c>
      <c r="AU207" s="18" t="s">
        <v>83</v>
      </c>
    </row>
    <row r="208" spans="2:65" s="12" customFormat="1">
      <c r="B208" s="160"/>
      <c r="D208" s="161" t="s">
        <v>154</v>
      </c>
      <c r="E208" s="162" t="s">
        <v>3</v>
      </c>
      <c r="F208" s="163" t="s">
        <v>692</v>
      </c>
      <c r="H208" s="162" t="s">
        <v>3</v>
      </c>
      <c r="I208" s="164"/>
      <c r="L208" s="160"/>
      <c r="M208" s="165"/>
      <c r="T208" s="166"/>
      <c r="AT208" s="162" t="s">
        <v>154</v>
      </c>
      <c r="AU208" s="162" t="s">
        <v>83</v>
      </c>
      <c r="AV208" s="12" t="s">
        <v>81</v>
      </c>
      <c r="AW208" s="12" t="s">
        <v>35</v>
      </c>
      <c r="AX208" s="12" t="s">
        <v>74</v>
      </c>
      <c r="AY208" s="162" t="s">
        <v>139</v>
      </c>
    </row>
    <row r="209" spans="2:65" s="12" customFormat="1">
      <c r="B209" s="160"/>
      <c r="D209" s="161" t="s">
        <v>154</v>
      </c>
      <c r="E209" s="162" t="s">
        <v>3</v>
      </c>
      <c r="F209" s="163" t="s">
        <v>932</v>
      </c>
      <c r="H209" s="162" t="s">
        <v>3</v>
      </c>
      <c r="I209" s="164"/>
      <c r="L209" s="160"/>
      <c r="M209" s="165"/>
      <c r="T209" s="166"/>
      <c r="AT209" s="162" t="s">
        <v>154</v>
      </c>
      <c r="AU209" s="162" t="s">
        <v>83</v>
      </c>
      <c r="AV209" s="12" t="s">
        <v>81</v>
      </c>
      <c r="AW209" s="12" t="s">
        <v>35</v>
      </c>
      <c r="AX209" s="12" t="s">
        <v>74</v>
      </c>
      <c r="AY209" s="162" t="s">
        <v>139</v>
      </c>
    </row>
    <row r="210" spans="2:65" s="13" customFormat="1">
      <c r="B210" s="167"/>
      <c r="D210" s="161" t="s">
        <v>154</v>
      </c>
      <c r="E210" s="168" t="s">
        <v>3</v>
      </c>
      <c r="F210" s="169" t="s">
        <v>1333</v>
      </c>
      <c r="H210" s="170">
        <v>8.6999999999999993</v>
      </c>
      <c r="I210" s="171"/>
      <c r="L210" s="167"/>
      <c r="M210" s="172"/>
      <c r="T210" s="173"/>
      <c r="AT210" s="168" t="s">
        <v>154</v>
      </c>
      <c r="AU210" s="168" t="s">
        <v>83</v>
      </c>
      <c r="AV210" s="13" t="s">
        <v>83</v>
      </c>
      <c r="AW210" s="13" t="s">
        <v>35</v>
      </c>
      <c r="AX210" s="13" t="s">
        <v>81</v>
      </c>
      <c r="AY210" s="168" t="s">
        <v>139</v>
      </c>
    </row>
    <row r="211" spans="2:65" s="1" customFormat="1" ht="16.5" customHeight="1">
      <c r="B211" s="132"/>
      <c r="C211" s="150" t="s">
        <v>341</v>
      </c>
      <c r="D211" s="150" t="s">
        <v>150</v>
      </c>
      <c r="E211" s="151" t="s">
        <v>1395</v>
      </c>
      <c r="F211" s="152" t="s">
        <v>1396</v>
      </c>
      <c r="G211" s="153" t="s">
        <v>169</v>
      </c>
      <c r="H211" s="154">
        <v>8.8309999999999995</v>
      </c>
      <c r="I211" s="155"/>
      <c r="J211" s="156">
        <f>ROUND(I211*H211,2)</f>
        <v>0</v>
      </c>
      <c r="K211" s="152" t="s">
        <v>3</v>
      </c>
      <c r="L211" s="157"/>
      <c r="M211" s="158" t="s">
        <v>3</v>
      </c>
      <c r="N211" s="159" t="s">
        <v>45</v>
      </c>
      <c r="P211" s="142">
        <f>O211*H211</f>
        <v>0</v>
      </c>
      <c r="Q211" s="142">
        <v>3.1800000000000001E-3</v>
      </c>
      <c r="R211" s="142">
        <f>Q211*H211</f>
        <v>2.8082579999999999E-2</v>
      </c>
      <c r="S211" s="142">
        <v>0</v>
      </c>
      <c r="T211" s="143">
        <f>S211*H211</f>
        <v>0</v>
      </c>
      <c r="AR211" s="144" t="s">
        <v>140</v>
      </c>
      <c r="AT211" s="144" t="s">
        <v>150</v>
      </c>
      <c r="AU211" s="144" t="s">
        <v>83</v>
      </c>
      <c r="AY211" s="18" t="s">
        <v>139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8" t="s">
        <v>81</v>
      </c>
      <c r="BK211" s="145">
        <f>ROUND(I211*H211,2)</f>
        <v>0</v>
      </c>
      <c r="BL211" s="18" t="s">
        <v>159</v>
      </c>
      <c r="BM211" s="144" t="s">
        <v>1397</v>
      </c>
    </row>
    <row r="212" spans="2:65" s="13" customFormat="1">
      <c r="B212" s="167"/>
      <c r="D212" s="161" t="s">
        <v>154</v>
      </c>
      <c r="F212" s="169" t="s">
        <v>1398</v>
      </c>
      <c r="H212" s="170">
        <v>8.8309999999999995</v>
      </c>
      <c r="I212" s="171"/>
      <c r="L212" s="167"/>
      <c r="M212" s="172"/>
      <c r="T212" s="173"/>
      <c r="AT212" s="168" t="s">
        <v>154</v>
      </c>
      <c r="AU212" s="168" t="s">
        <v>83</v>
      </c>
      <c r="AV212" s="13" t="s">
        <v>83</v>
      </c>
      <c r="AW212" s="13" t="s">
        <v>4</v>
      </c>
      <c r="AX212" s="13" t="s">
        <v>81</v>
      </c>
      <c r="AY212" s="168" t="s">
        <v>139</v>
      </c>
    </row>
    <row r="213" spans="2:65" s="1" customFormat="1" ht="33" customHeight="1">
      <c r="B213" s="132"/>
      <c r="C213" s="133" t="s">
        <v>345</v>
      </c>
      <c r="D213" s="133" t="s">
        <v>142</v>
      </c>
      <c r="E213" s="134" t="s">
        <v>1399</v>
      </c>
      <c r="F213" s="135" t="s">
        <v>1400</v>
      </c>
      <c r="G213" s="136" t="s">
        <v>145</v>
      </c>
      <c r="H213" s="137">
        <v>4</v>
      </c>
      <c r="I213" s="138"/>
      <c r="J213" s="139">
        <f>ROUND(I213*H213,2)</f>
        <v>0</v>
      </c>
      <c r="K213" s="135" t="s">
        <v>146</v>
      </c>
      <c r="L213" s="33"/>
      <c r="M213" s="140" t="s">
        <v>3</v>
      </c>
      <c r="N213" s="141" t="s">
        <v>45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159</v>
      </c>
      <c r="AT213" s="144" t="s">
        <v>142</v>
      </c>
      <c r="AU213" s="144" t="s">
        <v>83</v>
      </c>
      <c r="AY213" s="18" t="s">
        <v>139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8" t="s">
        <v>81</v>
      </c>
      <c r="BK213" s="145">
        <f>ROUND(I213*H213,2)</f>
        <v>0</v>
      </c>
      <c r="BL213" s="18" t="s">
        <v>159</v>
      </c>
      <c r="BM213" s="144" t="s">
        <v>1401</v>
      </c>
    </row>
    <row r="214" spans="2:65" s="1" customFormat="1">
      <c r="B214" s="33"/>
      <c r="D214" s="146" t="s">
        <v>148</v>
      </c>
      <c r="F214" s="147" t="s">
        <v>1402</v>
      </c>
      <c r="I214" s="148"/>
      <c r="L214" s="33"/>
      <c r="M214" s="149"/>
      <c r="T214" s="54"/>
      <c r="AT214" s="18" t="s">
        <v>148</v>
      </c>
      <c r="AU214" s="18" t="s">
        <v>83</v>
      </c>
    </row>
    <row r="215" spans="2:65" s="1" customFormat="1" ht="16.5" customHeight="1">
      <c r="B215" s="132"/>
      <c r="C215" s="150" t="s">
        <v>473</v>
      </c>
      <c r="D215" s="150" t="s">
        <v>150</v>
      </c>
      <c r="E215" s="151" t="s">
        <v>1403</v>
      </c>
      <c r="F215" s="152" t="s">
        <v>1404</v>
      </c>
      <c r="G215" s="153" t="s">
        <v>145</v>
      </c>
      <c r="H215" s="154">
        <v>2</v>
      </c>
      <c r="I215" s="155"/>
      <c r="J215" s="156">
        <f>ROUND(I215*H215,2)</f>
        <v>0</v>
      </c>
      <c r="K215" s="152" t="s">
        <v>3</v>
      </c>
      <c r="L215" s="157"/>
      <c r="M215" s="158" t="s">
        <v>3</v>
      </c>
      <c r="N215" s="159" t="s">
        <v>45</v>
      </c>
      <c r="P215" s="142">
        <f>O215*H215</f>
        <v>0</v>
      </c>
      <c r="Q215" s="142">
        <v>1.9000000000000001E-4</v>
      </c>
      <c r="R215" s="142">
        <f>Q215*H215</f>
        <v>3.8000000000000002E-4</v>
      </c>
      <c r="S215" s="142">
        <v>0</v>
      </c>
      <c r="T215" s="143">
        <f>S215*H215</f>
        <v>0</v>
      </c>
      <c r="AR215" s="144" t="s">
        <v>140</v>
      </c>
      <c r="AT215" s="144" t="s">
        <v>150</v>
      </c>
      <c r="AU215" s="144" t="s">
        <v>83</v>
      </c>
      <c r="AY215" s="18" t="s">
        <v>139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8" t="s">
        <v>81</v>
      </c>
      <c r="BK215" s="145">
        <f>ROUND(I215*H215,2)</f>
        <v>0</v>
      </c>
      <c r="BL215" s="18" t="s">
        <v>159</v>
      </c>
      <c r="BM215" s="144" t="s">
        <v>1405</v>
      </c>
    </row>
    <row r="216" spans="2:65" s="12" customFormat="1">
      <c r="B216" s="160"/>
      <c r="D216" s="161" t="s">
        <v>154</v>
      </c>
      <c r="E216" s="162" t="s">
        <v>3</v>
      </c>
      <c r="F216" s="163" t="s">
        <v>932</v>
      </c>
      <c r="H216" s="162" t="s">
        <v>3</v>
      </c>
      <c r="I216" s="164"/>
      <c r="L216" s="160"/>
      <c r="M216" s="165"/>
      <c r="T216" s="166"/>
      <c r="AT216" s="162" t="s">
        <v>154</v>
      </c>
      <c r="AU216" s="162" t="s">
        <v>83</v>
      </c>
      <c r="AV216" s="12" t="s">
        <v>81</v>
      </c>
      <c r="AW216" s="12" t="s">
        <v>35</v>
      </c>
      <c r="AX216" s="12" t="s">
        <v>74</v>
      </c>
      <c r="AY216" s="162" t="s">
        <v>139</v>
      </c>
    </row>
    <row r="217" spans="2:65" s="13" customFormat="1">
      <c r="B217" s="167"/>
      <c r="D217" s="161" t="s">
        <v>154</v>
      </c>
      <c r="E217" s="168" t="s">
        <v>3</v>
      </c>
      <c r="F217" s="169" t="s">
        <v>83</v>
      </c>
      <c r="H217" s="170">
        <v>2</v>
      </c>
      <c r="I217" s="171"/>
      <c r="L217" s="167"/>
      <c r="M217" s="172"/>
      <c r="T217" s="173"/>
      <c r="AT217" s="168" t="s">
        <v>154</v>
      </c>
      <c r="AU217" s="168" t="s">
        <v>83</v>
      </c>
      <c r="AV217" s="13" t="s">
        <v>83</v>
      </c>
      <c r="AW217" s="13" t="s">
        <v>35</v>
      </c>
      <c r="AX217" s="13" t="s">
        <v>81</v>
      </c>
      <c r="AY217" s="168" t="s">
        <v>139</v>
      </c>
    </row>
    <row r="218" spans="2:65" s="1" customFormat="1" ht="16.5" customHeight="1">
      <c r="B218" s="132"/>
      <c r="C218" s="150" t="s">
        <v>416</v>
      </c>
      <c r="D218" s="150" t="s">
        <v>150</v>
      </c>
      <c r="E218" s="151" t="s">
        <v>1406</v>
      </c>
      <c r="F218" s="152" t="s">
        <v>1407</v>
      </c>
      <c r="G218" s="153" t="s">
        <v>145</v>
      </c>
      <c r="H218" s="154">
        <v>2</v>
      </c>
      <c r="I218" s="155"/>
      <c r="J218" s="156">
        <f>ROUND(I218*H218,2)</f>
        <v>0</v>
      </c>
      <c r="K218" s="152" t="s">
        <v>3</v>
      </c>
      <c r="L218" s="157"/>
      <c r="M218" s="158" t="s">
        <v>3</v>
      </c>
      <c r="N218" s="159" t="s">
        <v>45</v>
      </c>
      <c r="P218" s="142">
        <f>O218*H218</f>
        <v>0</v>
      </c>
      <c r="Q218" s="142">
        <v>2.2000000000000001E-3</v>
      </c>
      <c r="R218" s="142">
        <f>Q218*H218</f>
        <v>4.4000000000000003E-3</v>
      </c>
      <c r="S218" s="142">
        <v>0</v>
      </c>
      <c r="T218" s="143">
        <f>S218*H218</f>
        <v>0</v>
      </c>
      <c r="AR218" s="144" t="s">
        <v>140</v>
      </c>
      <c r="AT218" s="144" t="s">
        <v>150</v>
      </c>
      <c r="AU218" s="144" t="s">
        <v>83</v>
      </c>
      <c r="AY218" s="18" t="s">
        <v>139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8" t="s">
        <v>81</v>
      </c>
      <c r="BK218" s="145">
        <f>ROUND(I218*H218,2)</f>
        <v>0</v>
      </c>
      <c r="BL218" s="18" t="s">
        <v>159</v>
      </c>
      <c r="BM218" s="144" t="s">
        <v>1408</v>
      </c>
    </row>
    <row r="219" spans="2:65" s="12" customFormat="1">
      <c r="B219" s="160"/>
      <c r="D219" s="161" t="s">
        <v>154</v>
      </c>
      <c r="E219" s="162" t="s">
        <v>3</v>
      </c>
      <c r="F219" s="163" t="s">
        <v>932</v>
      </c>
      <c r="H219" s="162" t="s">
        <v>3</v>
      </c>
      <c r="I219" s="164"/>
      <c r="L219" s="160"/>
      <c r="M219" s="165"/>
      <c r="T219" s="166"/>
      <c r="AT219" s="162" t="s">
        <v>154</v>
      </c>
      <c r="AU219" s="162" t="s">
        <v>83</v>
      </c>
      <c r="AV219" s="12" t="s">
        <v>81</v>
      </c>
      <c r="AW219" s="12" t="s">
        <v>35</v>
      </c>
      <c r="AX219" s="12" t="s">
        <v>74</v>
      </c>
      <c r="AY219" s="162" t="s">
        <v>139</v>
      </c>
    </row>
    <row r="220" spans="2:65" s="13" customFormat="1">
      <c r="B220" s="167"/>
      <c r="D220" s="161" t="s">
        <v>154</v>
      </c>
      <c r="E220" s="168" t="s">
        <v>3</v>
      </c>
      <c r="F220" s="169" t="s">
        <v>83</v>
      </c>
      <c r="H220" s="170">
        <v>2</v>
      </c>
      <c r="I220" s="171"/>
      <c r="L220" s="167"/>
      <c r="M220" s="172"/>
      <c r="T220" s="173"/>
      <c r="AT220" s="168" t="s">
        <v>154</v>
      </c>
      <c r="AU220" s="168" t="s">
        <v>83</v>
      </c>
      <c r="AV220" s="13" t="s">
        <v>83</v>
      </c>
      <c r="AW220" s="13" t="s">
        <v>35</v>
      </c>
      <c r="AX220" s="13" t="s">
        <v>81</v>
      </c>
      <c r="AY220" s="168" t="s">
        <v>139</v>
      </c>
    </row>
    <row r="221" spans="2:65" s="1" customFormat="1" ht="37.799999999999997" customHeight="1">
      <c r="B221" s="132"/>
      <c r="C221" s="133" t="s">
        <v>481</v>
      </c>
      <c r="D221" s="133" t="s">
        <v>142</v>
      </c>
      <c r="E221" s="134" t="s">
        <v>1409</v>
      </c>
      <c r="F221" s="135" t="s">
        <v>1410</v>
      </c>
      <c r="G221" s="136" t="s">
        <v>145</v>
      </c>
      <c r="H221" s="137">
        <v>3</v>
      </c>
      <c r="I221" s="138"/>
      <c r="J221" s="139">
        <f>ROUND(I221*H221,2)</f>
        <v>0</v>
      </c>
      <c r="K221" s="135" t="s">
        <v>146</v>
      </c>
      <c r="L221" s="33"/>
      <c r="M221" s="140" t="s">
        <v>3</v>
      </c>
      <c r="N221" s="141" t="s">
        <v>45</v>
      </c>
      <c r="P221" s="142">
        <f>O221*H221</f>
        <v>0</v>
      </c>
      <c r="Q221" s="142">
        <v>0</v>
      </c>
      <c r="R221" s="142">
        <f>Q221*H221</f>
        <v>0</v>
      </c>
      <c r="S221" s="142">
        <v>0</v>
      </c>
      <c r="T221" s="143">
        <f>S221*H221</f>
        <v>0</v>
      </c>
      <c r="AR221" s="144" t="s">
        <v>159</v>
      </c>
      <c r="AT221" s="144" t="s">
        <v>142</v>
      </c>
      <c r="AU221" s="144" t="s">
        <v>83</v>
      </c>
      <c r="AY221" s="18" t="s">
        <v>139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8" t="s">
        <v>81</v>
      </c>
      <c r="BK221" s="145">
        <f>ROUND(I221*H221,2)</f>
        <v>0</v>
      </c>
      <c r="BL221" s="18" t="s">
        <v>159</v>
      </c>
      <c r="BM221" s="144" t="s">
        <v>1411</v>
      </c>
    </row>
    <row r="222" spans="2:65" s="1" customFormat="1">
      <c r="B222" s="33"/>
      <c r="D222" s="146" t="s">
        <v>148</v>
      </c>
      <c r="F222" s="147" t="s">
        <v>1412</v>
      </c>
      <c r="I222" s="148"/>
      <c r="L222" s="33"/>
      <c r="M222" s="149"/>
      <c r="T222" s="54"/>
      <c r="AT222" s="18" t="s">
        <v>148</v>
      </c>
      <c r="AU222" s="18" t="s">
        <v>83</v>
      </c>
    </row>
    <row r="223" spans="2:65" s="1" customFormat="1" ht="16.5" customHeight="1">
      <c r="B223" s="132"/>
      <c r="C223" s="150" t="s">
        <v>421</v>
      </c>
      <c r="D223" s="150" t="s">
        <v>150</v>
      </c>
      <c r="E223" s="151" t="s">
        <v>1413</v>
      </c>
      <c r="F223" s="152" t="s">
        <v>1414</v>
      </c>
      <c r="G223" s="153" t="s">
        <v>145</v>
      </c>
      <c r="H223" s="154">
        <v>2</v>
      </c>
      <c r="I223" s="155"/>
      <c r="J223" s="156">
        <f>ROUND(I223*H223,2)</f>
        <v>0</v>
      </c>
      <c r="K223" s="152" t="s">
        <v>146</v>
      </c>
      <c r="L223" s="157"/>
      <c r="M223" s="158" t="s">
        <v>3</v>
      </c>
      <c r="N223" s="159" t="s">
        <v>45</v>
      </c>
      <c r="P223" s="142">
        <f>O223*H223</f>
        <v>0</v>
      </c>
      <c r="Q223" s="142">
        <v>2.7999999999999998E-4</v>
      </c>
      <c r="R223" s="142">
        <f>Q223*H223</f>
        <v>5.5999999999999995E-4</v>
      </c>
      <c r="S223" s="142">
        <v>0</v>
      </c>
      <c r="T223" s="143">
        <f>S223*H223</f>
        <v>0</v>
      </c>
      <c r="AR223" s="144" t="s">
        <v>140</v>
      </c>
      <c r="AT223" s="144" t="s">
        <v>150</v>
      </c>
      <c r="AU223" s="144" t="s">
        <v>83</v>
      </c>
      <c r="AY223" s="18" t="s">
        <v>139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8" t="s">
        <v>81</v>
      </c>
      <c r="BK223" s="145">
        <f>ROUND(I223*H223,2)</f>
        <v>0</v>
      </c>
      <c r="BL223" s="18" t="s">
        <v>159</v>
      </c>
      <c r="BM223" s="144" t="s">
        <v>1415</v>
      </c>
    </row>
    <row r="224" spans="2:65" s="12" customFormat="1">
      <c r="B224" s="160"/>
      <c r="D224" s="161" t="s">
        <v>154</v>
      </c>
      <c r="E224" s="162" t="s">
        <v>3</v>
      </c>
      <c r="F224" s="163" t="s">
        <v>932</v>
      </c>
      <c r="H224" s="162" t="s">
        <v>3</v>
      </c>
      <c r="I224" s="164"/>
      <c r="L224" s="160"/>
      <c r="M224" s="165"/>
      <c r="T224" s="166"/>
      <c r="AT224" s="162" t="s">
        <v>154</v>
      </c>
      <c r="AU224" s="162" t="s">
        <v>83</v>
      </c>
      <c r="AV224" s="12" t="s">
        <v>81</v>
      </c>
      <c r="AW224" s="12" t="s">
        <v>35</v>
      </c>
      <c r="AX224" s="12" t="s">
        <v>74</v>
      </c>
      <c r="AY224" s="162" t="s">
        <v>139</v>
      </c>
    </row>
    <row r="225" spans="2:65" s="13" customFormat="1">
      <c r="B225" s="167"/>
      <c r="D225" s="161" t="s">
        <v>154</v>
      </c>
      <c r="E225" s="168" t="s">
        <v>3</v>
      </c>
      <c r="F225" s="169" t="s">
        <v>83</v>
      </c>
      <c r="H225" s="170">
        <v>2</v>
      </c>
      <c r="I225" s="171"/>
      <c r="L225" s="167"/>
      <c r="M225" s="172"/>
      <c r="T225" s="173"/>
      <c r="AT225" s="168" t="s">
        <v>154</v>
      </c>
      <c r="AU225" s="168" t="s">
        <v>83</v>
      </c>
      <c r="AV225" s="13" t="s">
        <v>83</v>
      </c>
      <c r="AW225" s="13" t="s">
        <v>35</v>
      </c>
      <c r="AX225" s="13" t="s">
        <v>81</v>
      </c>
      <c r="AY225" s="168" t="s">
        <v>139</v>
      </c>
    </row>
    <row r="226" spans="2:65" s="1" customFormat="1" ht="16.5" customHeight="1">
      <c r="B226" s="132"/>
      <c r="C226" s="150" t="s">
        <v>489</v>
      </c>
      <c r="D226" s="150" t="s">
        <v>150</v>
      </c>
      <c r="E226" s="151" t="s">
        <v>1416</v>
      </c>
      <c r="F226" s="152" t="s">
        <v>1417</v>
      </c>
      <c r="G226" s="153" t="s">
        <v>145</v>
      </c>
      <c r="H226" s="154">
        <v>1</v>
      </c>
      <c r="I226" s="155"/>
      <c r="J226" s="156">
        <f>ROUND(I226*H226,2)</f>
        <v>0</v>
      </c>
      <c r="K226" s="152" t="s">
        <v>146</v>
      </c>
      <c r="L226" s="157"/>
      <c r="M226" s="158" t="s">
        <v>3</v>
      </c>
      <c r="N226" s="159" t="s">
        <v>45</v>
      </c>
      <c r="P226" s="142">
        <f>O226*H226</f>
        <v>0</v>
      </c>
      <c r="Q226" s="142">
        <v>5.5999999999999995E-4</v>
      </c>
      <c r="R226" s="142">
        <f>Q226*H226</f>
        <v>5.5999999999999995E-4</v>
      </c>
      <c r="S226" s="142">
        <v>0</v>
      </c>
      <c r="T226" s="143">
        <f>S226*H226</f>
        <v>0</v>
      </c>
      <c r="AR226" s="144" t="s">
        <v>140</v>
      </c>
      <c r="AT226" s="144" t="s">
        <v>150</v>
      </c>
      <c r="AU226" s="144" t="s">
        <v>83</v>
      </c>
      <c r="AY226" s="18" t="s">
        <v>139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8" t="s">
        <v>81</v>
      </c>
      <c r="BK226" s="145">
        <f>ROUND(I226*H226,2)</f>
        <v>0</v>
      </c>
      <c r="BL226" s="18" t="s">
        <v>159</v>
      </c>
      <c r="BM226" s="144" t="s">
        <v>1418</v>
      </c>
    </row>
    <row r="227" spans="2:65" s="12" customFormat="1">
      <c r="B227" s="160"/>
      <c r="D227" s="161" t="s">
        <v>154</v>
      </c>
      <c r="E227" s="162" t="s">
        <v>3</v>
      </c>
      <c r="F227" s="163" t="s">
        <v>932</v>
      </c>
      <c r="H227" s="162" t="s">
        <v>3</v>
      </c>
      <c r="I227" s="164"/>
      <c r="L227" s="160"/>
      <c r="M227" s="165"/>
      <c r="T227" s="166"/>
      <c r="AT227" s="162" t="s">
        <v>154</v>
      </c>
      <c r="AU227" s="162" t="s">
        <v>83</v>
      </c>
      <c r="AV227" s="12" t="s">
        <v>81</v>
      </c>
      <c r="AW227" s="12" t="s">
        <v>35</v>
      </c>
      <c r="AX227" s="12" t="s">
        <v>74</v>
      </c>
      <c r="AY227" s="162" t="s">
        <v>139</v>
      </c>
    </row>
    <row r="228" spans="2:65" s="13" customFormat="1">
      <c r="B228" s="167"/>
      <c r="D228" s="161" t="s">
        <v>154</v>
      </c>
      <c r="E228" s="168" t="s">
        <v>3</v>
      </c>
      <c r="F228" s="169" t="s">
        <v>81</v>
      </c>
      <c r="H228" s="170">
        <v>1</v>
      </c>
      <c r="I228" s="171"/>
      <c r="L228" s="167"/>
      <c r="M228" s="172"/>
      <c r="T228" s="173"/>
      <c r="AT228" s="168" t="s">
        <v>154</v>
      </c>
      <c r="AU228" s="168" t="s">
        <v>83</v>
      </c>
      <c r="AV228" s="13" t="s">
        <v>83</v>
      </c>
      <c r="AW228" s="13" t="s">
        <v>35</v>
      </c>
      <c r="AX228" s="13" t="s">
        <v>81</v>
      </c>
      <c r="AY228" s="168" t="s">
        <v>139</v>
      </c>
    </row>
    <row r="229" spans="2:65" s="1" customFormat="1" ht="16.5" customHeight="1">
      <c r="B229" s="132"/>
      <c r="C229" s="133" t="s">
        <v>425</v>
      </c>
      <c r="D229" s="133" t="s">
        <v>142</v>
      </c>
      <c r="E229" s="134" t="s">
        <v>980</v>
      </c>
      <c r="F229" s="135" t="s">
        <v>981</v>
      </c>
      <c r="G229" s="136" t="s">
        <v>169</v>
      </c>
      <c r="H229" s="137">
        <v>8.6999999999999993</v>
      </c>
      <c r="I229" s="138"/>
      <c r="J229" s="139">
        <f>ROUND(I229*H229,2)</f>
        <v>0</v>
      </c>
      <c r="K229" s="135" t="s">
        <v>146</v>
      </c>
      <c r="L229" s="33"/>
      <c r="M229" s="140" t="s">
        <v>3</v>
      </c>
      <c r="N229" s="141" t="s">
        <v>45</v>
      </c>
      <c r="P229" s="142">
        <f>O229*H229</f>
        <v>0</v>
      </c>
      <c r="Q229" s="142">
        <v>0</v>
      </c>
      <c r="R229" s="142">
        <f>Q229*H229</f>
        <v>0</v>
      </c>
      <c r="S229" s="142">
        <v>0</v>
      </c>
      <c r="T229" s="143">
        <f>S229*H229</f>
        <v>0</v>
      </c>
      <c r="AR229" s="144" t="s">
        <v>159</v>
      </c>
      <c r="AT229" s="144" t="s">
        <v>142</v>
      </c>
      <c r="AU229" s="144" t="s">
        <v>83</v>
      </c>
      <c r="AY229" s="18" t="s">
        <v>139</v>
      </c>
      <c r="BE229" s="145">
        <f>IF(N229="základní",J229,0)</f>
        <v>0</v>
      </c>
      <c r="BF229" s="145">
        <f>IF(N229="snížená",J229,0)</f>
        <v>0</v>
      </c>
      <c r="BG229" s="145">
        <f>IF(N229="zákl. přenesená",J229,0)</f>
        <v>0</v>
      </c>
      <c r="BH229" s="145">
        <f>IF(N229="sníž. přenesená",J229,0)</f>
        <v>0</v>
      </c>
      <c r="BI229" s="145">
        <f>IF(N229="nulová",J229,0)</f>
        <v>0</v>
      </c>
      <c r="BJ229" s="18" t="s">
        <v>81</v>
      </c>
      <c r="BK229" s="145">
        <f>ROUND(I229*H229,2)</f>
        <v>0</v>
      </c>
      <c r="BL229" s="18" t="s">
        <v>159</v>
      </c>
      <c r="BM229" s="144" t="s">
        <v>1419</v>
      </c>
    </row>
    <row r="230" spans="2:65" s="1" customFormat="1">
      <c r="B230" s="33"/>
      <c r="D230" s="146" t="s">
        <v>148</v>
      </c>
      <c r="F230" s="147" t="s">
        <v>983</v>
      </c>
      <c r="I230" s="148"/>
      <c r="L230" s="33"/>
      <c r="M230" s="149"/>
      <c r="T230" s="54"/>
      <c r="AT230" s="18" t="s">
        <v>148</v>
      </c>
      <c r="AU230" s="18" t="s">
        <v>83</v>
      </c>
    </row>
    <row r="231" spans="2:65" s="12" customFormat="1">
      <c r="B231" s="160"/>
      <c r="D231" s="161" t="s">
        <v>154</v>
      </c>
      <c r="E231" s="162" t="s">
        <v>3</v>
      </c>
      <c r="F231" s="163" t="s">
        <v>692</v>
      </c>
      <c r="H231" s="162" t="s">
        <v>3</v>
      </c>
      <c r="I231" s="164"/>
      <c r="L231" s="160"/>
      <c r="M231" s="165"/>
      <c r="T231" s="166"/>
      <c r="AT231" s="162" t="s">
        <v>154</v>
      </c>
      <c r="AU231" s="162" t="s">
        <v>83</v>
      </c>
      <c r="AV231" s="12" t="s">
        <v>81</v>
      </c>
      <c r="AW231" s="12" t="s">
        <v>35</v>
      </c>
      <c r="AX231" s="12" t="s">
        <v>74</v>
      </c>
      <c r="AY231" s="162" t="s">
        <v>139</v>
      </c>
    </row>
    <row r="232" spans="2:65" s="13" customFormat="1">
      <c r="B232" s="167"/>
      <c r="D232" s="161" t="s">
        <v>154</v>
      </c>
      <c r="E232" s="168" t="s">
        <v>3</v>
      </c>
      <c r="F232" s="169" t="s">
        <v>1333</v>
      </c>
      <c r="H232" s="170">
        <v>8.6999999999999993</v>
      </c>
      <c r="I232" s="171"/>
      <c r="L232" s="167"/>
      <c r="M232" s="172"/>
      <c r="T232" s="173"/>
      <c r="AT232" s="168" t="s">
        <v>154</v>
      </c>
      <c r="AU232" s="168" t="s">
        <v>83</v>
      </c>
      <c r="AV232" s="13" t="s">
        <v>83</v>
      </c>
      <c r="AW232" s="13" t="s">
        <v>35</v>
      </c>
      <c r="AX232" s="13" t="s">
        <v>81</v>
      </c>
      <c r="AY232" s="168" t="s">
        <v>139</v>
      </c>
    </row>
    <row r="233" spans="2:65" s="1" customFormat="1" ht="24.15" customHeight="1">
      <c r="B233" s="132"/>
      <c r="C233" s="133" t="s">
        <v>498</v>
      </c>
      <c r="D233" s="133" t="s">
        <v>142</v>
      </c>
      <c r="E233" s="134" t="s">
        <v>989</v>
      </c>
      <c r="F233" s="135" t="s">
        <v>990</v>
      </c>
      <c r="G233" s="136" t="s">
        <v>145</v>
      </c>
      <c r="H233" s="137">
        <v>1</v>
      </c>
      <c r="I233" s="138"/>
      <c r="J233" s="139">
        <f>ROUND(I233*H233,2)</f>
        <v>0</v>
      </c>
      <c r="K233" s="135" t="s">
        <v>146</v>
      </c>
      <c r="L233" s="33"/>
      <c r="M233" s="140" t="s">
        <v>3</v>
      </c>
      <c r="N233" s="141" t="s">
        <v>45</v>
      </c>
      <c r="P233" s="142">
        <f>O233*H233</f>
        <v>0</v>
      </c>
      <c r="Q233" s="142">
        <v>0.45937</v>
      </c>
      <c r="R233" s="142">
        <f>Q233*H233</f>
        <v>0.45937</v>
      </c>
      <c r="S233" s="142">
        <v>0</v>
      </c>
      <c r="T233" s="143">
        <f>S233*H233</f>
        <v>0</v>
      </c>
      <c r="AR233" s="144" t="s">
        <v>159</v>
      </c>
      <c r="AT233" s="144" t="s">
        <v>142</v>
      </c>
      <c r="AU233" s="144" t="s">
        <v>83</v>
      </c>
      <c r="AY233" s="18" t="s">
        <v>139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8" t="s">
        <v>81</v>
      </c>
      <c r="BK233" s="145">
        <f>ROUND(I233*H233,2)</f>
        <v>0</v>
      </c>
      <c r="BL233" s="18" t="s">
        <v>159</v>
      </c>
      <c r="BM233" s="144" t="s">
        <v>1420</v>
      </c>
    </row>
    <row r="234" spans="2:65" s="1" customFormat="1">
      <c r="B234" s="33"/>
      <c r="D234" s="146" t="s">
        <v>148</v>
      </c>
      <c r="F234" s="147" t="s">
        <v>992</v>
      </c>
      <c r="I234" s="148"/>
      <c r="L234" s="33"/>
      <c r="M234" s="149"/>
      <c r="T234" s="54"/>
      <c r="AT234" s="18" t="s">
        <v>148</v>
      </c>
      <c r="AU234" s="18" t="s">
        <v>83</v>
      </c>
    </row>
    <row r="235" spans="2:65" s="1" customFormat="1" ht="16.5" customHeight="1">
      <c r="B235" s="132"/>
      <c r="C235" s="133" t="s">
        <v>429</v>
      </c>
      <c r="D235" s="133" t="s">
        <v>142</v>
      </c>
      <c r="E235" s="134" t="s">
        <v>1005</v>
      </c>
      <c r="F235" s="135" t="s">
        <v>1006</v>
      </c>
      <c r="G235" s="136" t="s">
        <v>169</v>
      </c>
      <c r="H235" s="137">
        <v>9.5920000000000005</v>
      </c>
      <c r="I235" s="138"/>
      <c r="J235" s="139">
        <f>ROUND(I235*H235,2)</f>
        <v>0</v>
      </c>
      <c r="K235" s="135" t="s">
        <v>146</v>
      </c>
      <c r="L235" s="33"/>
      <c r="M235" s="140" t="s">
        <v>3</v>
      </c>
      <c r="N235" s="141" t="s">
        <v>45</v>
      </c>
      <c r="P235" s="142">
        <f>O235*H235</f>
        <v>0</v>
      </c>
      <c r="Q235" s="142">
        <v>1.9000000000000001E-4</v>
      </c>
      <c r="R235" s="142">
        <f>Q235*H235</f>
        <v>1.8224800000000002E-3</v>
      </c>
      <c r="S235" s="142">
        <v>0</v>
      </c>
      <c r="T235" s="143">
        <f>S235*H235</f>
        <v>0</v>
      </c>
      <c r="AR235" s="144" t="s">
        <v>159</v>
      </c>
      <c r="AT235" s="144" t="s">
        <v>142</v>
      </c>
      <c r="AU235" s="144" t="s">
        <v>83</v>
      </c>
      <c r="AY235" s="18" t="s">
        <v>139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8" t="s">
        <v>81</v>
      </c>
      <c r="BK235" s="145">
        <f>ROUND(I235*H235,2)</f>
        <v>0</v>
      </c>
      <c r="BL235" s="18" t="s">
        <v>159</v>
      </c>
      <c r="BM235" s="144" t="s">
        <v>1421</v>
      </c>
    </row>
    <row r="236" spans="2:65" s="1" customFormat="1">
      <c r="B236" s="33"/>
      <c r="D236" s="146" t="s">
        <v>148</v>
      </c>
      <c r="F236" s="147" t="s">
        <v>1008</v>
      </c>
      <c r="I236" s="148"/>
      <c r="L236" s="33"/>
      <c r="M236" s="149"/>
      <c r="T236" s="54"/>
      <c r="AT236" s="18" t="s">
        <v>148</v>
      </c>
      <c r="AU236" s="18" t="s">
        <v>83</v>
      </c>
    </row>
    <row r="237" spans="2:65" s="13" customFormat="1">
      <c r="B237" s="167"/>
      <c r="D237" s="161" t="s">
        <v>154</v>
      </c>
      <c r="E237" s="168" t="s">
        <v>3</v>
      </c>
      <c r="F237" s="169" t="s">
        <v>1422</v>
      </c>
      <c r="H237" s="170">
        <v>9.1349999999999998</v>
      </c>
      <c r="I237" s="171"/>
      <c r="L237" s="167"/>
      <c r="M237" s="172"/>
      <c r="T237" s="173"/>
      <c r="AT237" s="168" t="s">
        <v>154</v>
      </c>
      <c r="AU237" s="168" t="s">
        <v>83</v>
      </c>
      <c r="AV237" s="13" t="s">
        <v>83</v>
      </c>
      <c r="AW237" s="13" t="s">
        <v>35</v>
      </c>
      <c r="AX237" s="13" t="s">
        <v>81</v>
      </c>
      <c r="AY237" s="168" t="s">
        <v>139</v>
      </c>
    </row>
    <row r="238" spans="2:65" s="13" customFormat="1">
      <c r="B238" s="167"/>
      <c r="D238" s="161" t="s">
        <v>154</v>
      </c>
      <c r="F238" s="169" t="s">
        <v>1423</v>
      </c>
      <c r="H238" s="170">
        <v>9.5920000000000005</v>
      </c>
      <c r="I238" s="171"/>
      <c r="L238" s="167"/>
      <c r="M238" s="172"/>
      <c r="T238" s="173"/>
      <c r="AT238" s="168" t="s">
        <v>154</v>
      </c>
      <c r="AU238" s="168" t="s">
        <v>83</v>
      </c>
      <c r="AV238" s="13" t="s">
        <v>83</v>
      </c>
      <c r="AW238" s="13" t="s">
        <v>4</v>
      </c>
      <c r="AX238" s="13" t="s">
        <v>81</v>
      </c>
      <c r="AY238" s="168" t="s">
        <v>139</v>
      </c>
    </row>
    <row r="239" spans="2:65" s="1" customFormat="1" ht="24.15" customHeight="1">
      <c r="B239" s="132"/>
      <c r="C239" s="133" t="s">
        <v>506</v>
      </c>
      <c r="D239" s="133" t="s">
        <v>142</v>
      </c>
      <c r="E239" s="134" t="s">
        <v>1011</v>
      </c>
      <c r="F239" s="135" t="s">
        <v>1012</v>
      </c>
      <c r="G239" s="136" t="s">
        <v>169</v>
      </c>
      <c r="H239" s="137">
        <v>8.6999999999999993</v>
      </c>
      <c r="I239" s="138"/>
      <c r="J239" s="139">
        <f>ROUND(I239*H239,2)</f>
        <v>0</v>
      </c>
      <c r="K239" s="135" t="s">
        <v>146</v>
      </c>
      <c r="L239" s="33"/>
      <c r="M239" s="140" t="s">
        <v>3</v>
      </c>
      <c r="N239" s="141" t="s">
        <v>45</v>
      </c>
      <c r="P239" s="142">
        <f>O239*H239</f>
        <v>0</v>
      </c>
      <c r="Q239" s="142">
        <v>9.0000000000000006E-5</v>
      </c>
      <c r="R239" s="142">
        <f>Q239*H239</f>
        <v>7.8299999999999995E-4</v>
      </c>
      <c r="S239" s="142">
        <v>0</v>
      </c>
      <c r="T239" s="143">
        <f>S239*H239</f>
        <v>0</v>
      </c>
      <c r="AR239" s="144" t="s">
        <v>159</v>
      </c>
      <c r="AT239" s="144" t="s">
        <v>142</v>
      </c>
      <c r="AU239" s="144" t="s">
        <v>83</v>
      </c>
      <c r="AY239" s="18" t="s">
        <v>139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8" t="s">
        <v>81</v>
      </c>
      <c r="BK239" s="145">
        <f>ROUND(I239*H239,2)</f>
        <v>0</v>
      </c>
      <c r="BL239" s="18" t="s">
        <v>159</v>
      </c>
      <c r="BM239" s="144" t="s">
        <v>1424</v>
      </c>
    </row>
    <row r="240" spans="2:65" s="1" customFormat="1">
      <c r="B240" s="33"/>
      <c r="D240" s="146" t="s">
        <v>148</v>
      </c>
      <c r="F240" s="147" t="s">
        <v>1014</v>
      </c>
      <c r="I240" s="148"/>
      <c r="L240" s="33"/>
      <c r="M240" s="149"/>
      <c r="T240" s="54"/>
      <c r="AT240" s="18" t="s">
        <v>148</v>
      </c>
      <c r="AU240" s="18" t="s">
        <v>83</v>
      </c>
    </row>
    <row r="241" spans="2:65" s="12" customFormat="1">
      <c r="B241" s="160"/>
      <c r="D241" s="161" t="s">
        <v>154</v>
      </c>
      <c r="E241" s="162" t="s">
        <v>3</v>
      </c>
      <c r="F241" s="163" t="s">
        <v>692</v>
      </c>
      <c r="H241" s="162" t="s">
        <v>3</v>
      </c>
      <c r="I241" s="164"/>
      <c r="L241" s="160"/>
      <c r="M241" s="165"/>
      <c r="T241" s="166"/>
      <c r="AT241" s="162" t="s">
        <v>154</v>
      </c>
      <c r="AU241" s="162" t="s">
        <v>83</v>
      </c>
      <c r="AV241" s="12" t="s">
        <v>81</v>
      </c>
      <c r="AW241" s="12" t="s">
        <v>35</v>
      </c>
      <c r="AX241" s="12" t="s">
        <v>74</v>
      </c>
      <c r="AY241" s="162" t="s">
        <v>139</v>
      </c>
    </row>
    <row r="242" spans="2:65" s="13" customFormat="1">
      <c r="B242" s="167"/>
      <c r="D242" s="161" t="s">
        <v>154</v>
      </c>
      <c r="E242" s="168" t="s">
        <v>3</v>
      </c>
      <c r="F242" s="169" t="s">
        <v>1333</v>
      </c>
      <c r="H242" s="170">
        <v>8.6999999999999993</v>
      </c>
      <c r="I242" s="171"/>
      <c r="L242" s="167"/>
      <c r="M242" s="172"/>
      <c r="T242" s="173"/>
      <c r="AT242" s="168" t="s">
        <v>154</v>
      </c>
      <c r="AU242" s="168" t="s">
        <v>83</v>
      </c>
      <c r="AV242" s="13" t="s">
        <v>83</v>
      </c>
      <c r="AW242" s="13" t="s">
        <v>35</v>
      </c>
      <c r="AX242" s="13" t="s">
        <v>81</v>
      </c>
      <c r="AY242" s="168" t="s">
        <v>139</v>
      </c>
    </row>
    <row r="243" spans="2:65" s="1" customFormat="1" ht="16.5" customHeight="1">
      <c r="B243" s="132"/>
      <c r="C243" s="150" t="s">
        <v>432</v>
      </c>
      <c r="D243" s="150" t="s">
        <v>150</v>
      </c>
      <c r="E243" s="151" t="s">
        <v>240</v>
      </c>
      <c r="F243" s="152" t="s">
        <v>241</v>
      </c>
      <c r="G243" s="153" t="s">
        <v>145</v>
      </c>
      <c r="H243" s="154">
        <v>2</v>
      </c>
      <c r="I243" s="155"/>
      <c r="J243" s="156">
        <f>ROUND(I243*H243,2)</f>
        <v>0</v>
      </c>
      <c r="K243" s="152" t="s">
        <v>3</v>
      </c>
      <c r="L243" s="157"/>
      <c r="M243" s="158" t="s">
        <v>3</v>
      </c>
      <c r="N243" s="159" t="s">
        <v>45</v>
      </c>
      <c r="P243" s="142">
        <f>O243*H243</f>
        <v>0</v>
      </c>
      <c r="Q243" s="142">
        <v>0</v>
      </c>
      <c r="R243" s="142">
        <f>Q243*H243</f>
        <v>0</v>
      </c>
      <c r="S243" s="142">
        <v>0</v>
      </c>
      <c r="T243" s="143">
        <f>S243*H243</f>
        <v>0</v>
      </c>
      <c r="AR243" s="144" t="s">
        <v>140</v>
      </c>
      <c r="AT243" s="144" t="s">
        <v>150</v>
      </c>
      <c r="AU243" s="144" t="s">
        <v>83</v>
      </c>
      <c r="AY243" s="18" t="s">
        <v>139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8" t="s">
        <v>81</v>
      </c>
      <c r="BK243" s="145">
        <f>ROUND(I243*H243,2)</f>
        <v>0</v>
      </c>
      <c r="BL243" s="18" t="s">
        <v>159</v>
      </c>
      <c r="BM243" s="144" t="s">
        <v>1425</v>
      </c>
    </row>
    <row r="244" spans="2:65" s="12" customFormat="1">
      <c r="B244" s="160"/>
      <c r="D244" s="161" t="s">
        <v>154</v>
      </c>
      <c r="E244" s="162" t="s">
        <v>3</v>
      </c>
      <c r="F244" s="163" t="s">
        <v>932</v>
      </c>
      <c r="H244" s="162" t="s">
        <v>3</v>
      </c>
      <c r="I244" s="164"/>
      <c r="L244" s="160"/>
      <c r="M244" s="165"/>
      <c r="T244" s="166"/>
      <c r="AT244" s="162" t="s">
        <v>154</v>
      </c>
      <c r="AU244" s="162" t="s">
        <v>83</v>
      </c>
      <c r="AV244" s="12" t="s">
        <v>81</v>
      </c>
      <c r="AW244" s="12" t="s">
        <v>35</v>
      </c>
      <c r="AX244" s="12" t="s">
        <v>74</v>
      </c>
      <c r="AY244" s="162" t="s">
        <v>139</v>
      </c>
    </row>
    <row r="245" spans="2:65" s="12" customFormat="1">
      <c r="B245" s="160"/>
      <c r="D245" s="161" t="s">
        <v>154</v>
      </c>
      <c r="E245" s="162" t="s">
        <v>3</v>
      </c>
      <c r="F245" s="163" t="s">
        <v>244</v>
      </c>
      <c r="H245" s="162" t="s">
        <v>3</v>
      </c>
      <c r="I245" s="164"/>
      <c r="L245" s="160"/>
      <c r="M245" s="165"/>
      <c r="T245" s="166"/>
      <c r="AT245" s="162" t="s">
        <v>154</v>
      </c>
      <c r="AU245" s="162" t="s">
        <v>83</v>
      </c>
      <c r="AV245" s="12" t="s">
        <v>81</v>
      </c>
      <c r="AW245" s="12" t="s">
        <v>35</v>
      </c>
      <c r="AX245" s="12" t="s">
        <v>74</v>
      </c>
      <c r="AY245" s="162" t="s">
        <v>139</v>
      </c>
    </row>
    <row r="246" spans="2:65" s="12" customFormat="1">
      <c r="B246" s="160"/>
      <c r="D246" s="161" t="s">
        <v>154</v>
      </c>
      <c r="E246" s="162" t="s">
        <v>3</v>
      </c>
      <c r="F246" s="163" t="s">
        <v>245</v>
      </c>
      <c r="H246" s="162" t="s">
        <v>3</v>
      </c>
      <c r="I246" s="164"/>
      <c r="L246" s="160"/>
      <c r="M246" s="165"/>
      <c r="T246" s="166"/>
      <c r="AT246" s="162" t="s">
        <v>154</v>
      </c>
      <c r="AU246" s="162" t="s">
        <v>83</v>
      </c>
      <c r="AV246" s="12" t="s">
        <v>81</v>
      </c>
      <c r="AW246" s="12" t="s">
        <v>35</v>
      </c>
      <c r="AX246" s="12" t="s">
        <v>74</v>
      </c>
      <c r="AY246" s="162" t="s">
        <v>139</v>
      </c>
    </row>
    <row r="247" spans="2:65" s="12" customFormat="1">
      <c r="B247" s="160"/>
      <c r="D247" s="161" t="s">
        <v>154</v>
      </c>
      <c r="E247" s="162" t="s">
        <v>3</v>
      </c>
      <c r="F247" s="163" t="s">
        <v>1426</v>
      </c>
      <c r="H247" s="162" t="s">
        <v>3</v>
      </c>
      <c r="I247" s="164"/>
      <c r="L247" s="160"/>
      <c r="M247" s="165"/>
      <c r="T247" s="166"/>
      <c r="AT247" s="162" t="s">
        <v>154</v>
      </c>
      <c r="AU247" s="162" t="s">
        <v>83</v>
      </c>
      <c r="AV247" s="12" t="s">
        <v>81</v>
      </c>
      <c r="AW247" s="12" t="s">
        <v>35</v>
      </c>
      <c r="AX247" s="12" t="s">
        <v>74</v>
      </c>
      <c r="AY247" s="162" t="s">
        <v>139</v>
      </c>
    </row>
    <row r="248" spans="2:65" s="12" customFormat="1">
      <c r="B248" s="160"/>
      <c r="D248" s="161" t="s">
        <v>154</v>
      </c>
      <c r="E248" s="162" t="s">
        <v>3</v>
      </c>
      <c r="F248" s="163" t="s">
        <v>1427</v>
      </c>
      <c r="H248" s="162" t="s">
        <v>3</v>
      </c>
      <c r="I248" s="164"/>
      <c r="L248" s="160"/>
      <c r="M248" s="165"/>
      <c r="T248" s="166"/>
      <c r="AT248" s="162" t="s">
        <v>154</v>
      </c>
      <c r="AU248" s="162" t="s">
        <v>83</v>
      </c>
      <c r="AV248" s="12" t="s">
        <v>81</v>
      </c>
      <c r="AW248" s="12" t="s">
        <v>35</v>
      </c>
      <c r="AX248" s="12" t="s">
        <v>74</v>
      </c>
      <c r="AY248" s="162" t="s">
        <v>139</v>
      </c>
    </row>
    <row r="249" spans="2:65" s="12" customFormat="1">
      <c r="B249" s="160"/>
      <c r="D249" s="161" t="s">
        <v>154</v>
      </c>
      <c r="E249" s="162" t="s">
        <v>3</v>
      </c>
      <c r="F249" s="163" t="s">
        <v>248</v>
      </c>
      <c r="H249" s="162" t="s">
        <v>3</v>
      </c>
      <c r="I249" s="164"/>
      <c r="L249" s="160"/>
      <c r="M249" s="165"/>
      <c r="T249" s="166"/>
      <c r="AT249" s="162" t="s">
        <v>154</v>
      </c>
      <c r="AU249" s="162" t="s">
        <v>83</v>
      </c>
      <c r="AV249" s="12" t="s">
        <v>81</v>
      </c>
      <c r="AW249" s="12" t="s">
        <v>35</v>
      </c>
      <c r="AX249" s="12" t="s">
        <v>74</v>
      </c>
      <c r="AY249" s="162" t="s">
        <v>139</v>
      </c>
    </row>
    <row r="250" spans="2:65" s="13" customFormat="1">
      <c r="B250" s="167"/>
      <c r="D250" s="161" t="s">
        <v>154</v>
      </c>
      <c r="E250" s="168" t="s">
        <v>3</v>
      </c>
      <c r="F250" s="169" t="s">
        <v>1428</v>
      </c>
      <c r="H250" s="170">
        <v>2</v>
      </c>
      <c r="I250" s="171"/>
      <c r="L250" s="167"/>
      <c r="M250" s="172"/>
      <c r="T250" s="173"/>
      <c r="AT250" s="168" t="s">
        <v>154</v>
      </c>
      <c r="AU250" s="168" t="s">
        <v>83</v>
      </c>
      <c r="AV250" s="13" t="s">
        <v>83</v>
      </c>
      <c r="AW250" s="13" t="s">
        <v>35</v>
      </c>
      <c r="AX250" s="13" t="s">
        <v>81</v>
      </c>
      <c r="AY250" s="168" t="s">
        <v>139</v>
      </c>
    </row>
    <row r="251" spans="2:65" s="11" customFormat="1" ht="22.8" customHeight="1">
      <c r="B251" s="120"/>
      <c r="D251" s="121" t="s">
        <v>73</v>
      </c>
      <c r="E251" s="130" t="s">
        <v>187</v>
      </c>
      <c r="F251" s="130" t="s">
        <v>1017</v>
      </c>
      <c r="I251" s="123"/>
      <c r="J251" s="131">
        <f>BK251</f>
        <v>0</v>
      </c>
      <c r="L251" s="120"/>
      <c r="M251" s="125"/>
      <c r="P251" s="126">
        <f>SUM(P252:P259)</f>
        <v>0</v>
      </c>
      <c r="R251" s="126">
        <f>SUM(R252:R259)</f>
        <v>2.2049999999999999E-4</v>
      </c>
      <c r="T251" s="127">
        <f>SUM(T252:T259)</f>
        <v>5.8500000000000002E-3</v>
      </c>
      <c r="AR251" s="121" t="s">
        <v>81</v>
      </c>
      <c r="AT251" s="128" t="s">
        <v>73</v>
      </c>
      <c r="AU251" s="128" t="s">
        <v>81</v>
      </c>
      <c r="AY251" s="121" t="s">
        <v>139</v>
      </c>
      <c r="BK251" s="129">
        <f>SUM(BK252:BK259)</f>
        <v>0</v>
      </c>
    </row>
    <row r="252" spans="2:65" s="1" customFormat="1" ht="44.25" customHeight="1">
      <c r="B252" s="132"/>
      <c r="C252" s="133" t="s">
        <v>514</v>
      </c>
      <c r="D252" s="133" t="s">
        <v>142</v>
      </c>
      <c r="E252" s="134" t="s">
        <v>1429</v>
      </c>
      <c r="F252" s="135" t="s">
        <v>1430</v>
      </c>
      <c r="G252" s="136" t="s">
        <v>169</v>
      </c>
      <c r="H252" s="137">
        <v>0.15</v>
      </c>
      <c r="I252" s="138"/>
      <c r="J252" s="139">
        <f>ROUND(I252*H252,2)</f>
        <v>0</v>
      </c>
      <c r="K252" s="135" t="s">
        <v>146</v>
      </c>
      <c r="L252" s="33"/>
      <c r="M252" s="140" t="s">
        <v>3</v>
      </c>
      <c r="N252" s="141" t="s">
        <v>45</v>
      </c>
      <c r="P252" s="142">
        <f>O252*H252</f>
        <v>0</v>
      </c>
      <c r="Q252" s="142">
        <v>1.47E-3</v>
      </c>
      <c r="R252" s="142">
        <f>Q252*H252</f>
        <v>2.2049999999999999E-4</v>
      </c>
      <c r="S252" s="142">
        <v>3.9E-2</v>
      </c>
      <c r="T252" s="143">
        <f>S252*H252</f>
        <v>5.8500000000000002E-3</v>
      </c>
      <c r="AR252" s="144" t="s">
        <v>159</v>
      </c>
      <c r="AT252" s="144" t="s">
        <v>142</v>
      </c>
      <c r="AU252" s="144" t="s">
        <v>83</v>
      </c>
      <c r="AY252" s="18" t="s">
        <v>139</v>
      </c>
      <c r="BE252" s="145">
        <f>IF(N252="základní",J252,0)</f>
        <v>0</v>
      </c>
      <c r="BF252" s="145">
        <f>IF(N252="snížená",J252,0)</f>
        <v>0</v>
      </c>
      <c r="BG252" s="145">
        <f>IF(N252="zákl. přenesená",J252,0)</f>
        <v>0</v>
      </c>
      <c r="BH252" s="145">
        <f>IF(N252="sníž. přenesená",J252,0)</f>
        <v>0</v>
      </c>
      <c r="BI252" s="145">
        <f>IF(N252="nulová",J252,0)</f>
        <v>0</v>
      </c>
      <c r="BJ252" s="18" t="s">
        <v>81</v>
      </c>
      <c r="BK252" s="145">
        <f>ROUND(I252*H252,2)</f>
        <v>0</v>
      </c>
      <c r="BL252" s="18" t="s">
        <v>159</v>
      </c>
      <c r="BM252" s="144" t="s">
        <v>1431</v>
      </c>
    </row>
    <row r="253" spans="2:65" s="1" customFormat="1">
      <c r="B253" s="33"/>
      <c r="D253" s="146" t="s">
        <v>148</v>
      </c>
      <c r="F253" s="147" t="s">
        <v>1432</v>
      </c>
      <c r="I253" s="148"/>
      <c r="L253" s="33"/>
      <c r="M253" s="149"/>
      <c r="T253" s="54"/>
      <c r="AT253" s="18" t="s">
        <v>148</v>
      </c>
      <c r="AU253" s="18" t="s">
        <v>83</v>
      </c>
    </row>
    <row r="254" spans="2:65" s="12" customFormat="1">
      <c r="B254" s="160"/>
      <c r="D254" s="161" t="s">
        <v>154</v>
      </c>
      <c r="E254" s="162" t="s">
        <v>3</v>
      </c>
      <c r="F254" s="163" t="s">
        <v>1433</v>
      </c>
      <c r="H254" s="162" t="s">
        <v>3</v>
      </c>
      <c r="I254" s="164"/>
      <c r="L254" s="160"/>
      <c r="M254" s="165"/>
      <c r="T254" s="166"/>
      <c r="AT254" s="162" t="s">
        <v>154</v>
      </c>
      <c r="AU254" s="162" t="s">
        <v>83</v>
      </c>
      <c r="AV254" s="12" t="s">
        <v>81</v>
      </c>
      <c r="AW254" s="12" t="s">
        <v>35</v>
      </c>
      <c r="AX254" s="12" t="s">
        <v>74</v>
      </c>
      <c r="AY254" s="162" t="s">
        <v>139</v>
      </c>
    </row>
    <row r="255" spans="2:65" s="13" customFormat="1">
      <c r="B255" s="167"/>
      <c r="D255" s="161" t="s">
        <v>154</v>
      </c>
      <c r="E255" s="168" t="s">
        <v>3</v>
      </c>
      <c r="F255" s="169" t="s">
        <v>1434</v>
      </c>
      <c r="H255" s="170">
        <v>0.15</v>
      </c>
      <c r="I255" s="171"/>
      <c r="L255" s="167"/>
      <c r="M255" s="172"/>
      <c r="T255" s="173"/>
      <c r="AT255" s="168" t="s">
        <v>154</v>
      </c>
      <c r="AU255" s="168" t="s">
        <v>83</v>
      </c>
      <c r="AV255" s="13" t="s">
        <v>83</v>
      </c>
      <c r="AW255" s="13" t="s">
        <v>35</v>
      </c>
      <c r="AX255" s="13" t="s">
        <v>81</v>
      </c>
      <c r="AY255" s="168" t="s">
        <v>139</v>
      </c>
    </row>
    <row r="256" spans="2:65" s="1" customFormat="1" ht="21.75" customHeight="1">
      <c r="B256" s="132"/>
      <c r="C256" s="133" t="s">
        <v>436</v>
      </c>
      <c r="D256" s="133" t="s">
        <v>142</v>
      </c>
      <c r="E256" s="134" t="s">
        <v>1435</v>
      </c>
      <c r="F256" s="135" t="s">
        <v>1436</v>
      </c>
      <c r="G256" s="136" t="s">
        <v>145</v>
      </c>
      <c r="H256" s="137">
        <v>1</v>
      </c>
      <c r="I256" s="138"/>
      <c r="J256" s="139">
        <f>ROUND(I256*H256,2)</f>
        <v>0</v>
      </c>
      <c r="K256" s="135" t="s">
        <v>3</v>
      </c>
      <c r="L256" s="33"/>
      <c r="M256" s="140" t="s">
        <v>3</v>
      </c>
      <c r="N256" s="141" t="s">
        <v>45</v>
      </c>
      <c r="P256" s="142">
        <f>O256*H256</f>
        <v>0</v>
      </c>
      <c r="Q256" s="142">
        <v>0</v>
      </c>
      <c r="R256" s="142">
        <f>Q256*H256</f>
        <v>0</v>
      </c>
      <c r="S256" s="142">
        <v>0</v>
      </c>
      <c r="T256" s="143">
        <f>S256*H256</f>
        <v>0</v>
      </c>
      <c r="AR256" s="144" t="s">
        <v>159</v>
      </c>
      <c r="AT256" s="144" t="s">
        <v>142</v>
      </c>
      <c r="AU256" s="144" t="s">
        <v>83</v>
      </c>
      <c r="AY256" s="18" t="s">
        <v>139</v>
      </c>
      <c r="BE256" s="145">
        <f>IF(N256="základní",J256,0)</f>
        <v>0</v>
      </c>
      <c r="BF256" s="145">
        <f>IF(N256="snížená",J256,0)</f>
        <v>0</v>
      </c>
      <c r="BG256" s="145">
        <f>IF(N256="zákl. přenesená",J256,0)</f>
        <v>0</v>
      </c>
      <c r="BH256" s="145">
        <f>IF(N256="sníž. přenesená",J256,0)</f>
        <v>0</v>
      </c>
      <c r="BI256" s="145">
        <f>IF(N256="nulová",J256,0)</f>
        <v>0</v>
      </c>
      <c r="BJ256" s="18" t="s">
        <v>81</v>
      </c>
      <c r="BK256" s="145">
        <f>ROUND(I256*H256,2)</f>
        <v>0</v>
      </c>
      <c r="BL256" s="18" t="s">
        <v>159</v>
      </c>
      <c r="BM256" s="144" t="s">
        <v>1437</v>
      </c>
    </row>
    <row r="257" spans="2:65" s="12" customFormat="1">
      <c r="B257" s="160"/>
      <c r="D257" s="161" t="s">
        <v>154</v>
      </c>
      <c r="E257" s="162" t="s">
        <v>3</v>
      </c>
      <c r="F257" s="163" t="s">
        <v>1433</v>
      </c>
      <c r="H257" s="162" t="s">
        <v>3</v>
      </c>
      <c r="I257" s="164"/>
      <c r="L257" s="160"/>
      <c r="M257" s="165"/>
      <c r="T257" s="166"/>
      <c r="AT257" s="162" t="s">
        <v>154</v>
      </c>
      <c r="AU257" s="162" t="s">
        <v>83</v>
      </c>
      <c r="AV257" s="12" t="s">
        <v>81</v>
      </c>
      <c r="AW257" s="12" t="s">
        <v>35</v>
      </c>
      <c r="AX257" s="12" t="s">
        <v>74</v>
      </c>
      <c r="AY257" s="162" t="s">
        <v>139</v>
      </c>
    </row>
    <row r="258" spans="2:65" s="12" customFormat="1" ht="20.399999999999999">
      <c r="B258" s="160"/>
      <c r="D258" s="161" t="s">
        <v>154</v>
      </c>
      <c r="E258" s="162" t="s">
        <v>3</v>
      </c>
      <c r="F258" s="163" t="s">
        <v>1438</v>
      </c>
      <c r="H258" s="162" t="s">
        <v>3</v>
      </c>
      <c r="I258" s="164"/>
      <c r="L258" s="160"/>
      <c r="M258" s="165"/>
      <c r="T258" s="166"/>
      <c r="AT258" s="162" t="s">
        <v>154</v>
      </c>
      <c r="AU258" s="162" t="s">
        <v>83</v>
      </c>
      <c r="AV258" s="12" t="s">
        <v>81</v>
      </c>
      <c r="AW258" s="12" t="s">
        <v>35</v>
      </c>
      <c r="AX258" s="12" t="s">
        <v>74</v>
      </c>
      <c r="AY258" s="162" t="s">
        <v>139</v>
      </c>
    </row>
    <row r="259" spans="2:65" s="13" customFormat="1">
      <c r="B259" s="167"/>
      <c r="D259" s="161" t="s">
        <v>154</v>
      </c>
      <c r="E259" s="168" t="s">
        <v>3</v>
      </c>
      <c r="F259" s="169" t="s">
        <v>81</v>
      </c>
      <c r="H259" s="170">
        <v>1</v>
      </c>
      <c r="I259" s="171"/>
      <c r="L259" s="167"/>
      <c r="M259" s="172"/>
      <c r="T259" s="173"/>
      <c r="AT259" s="168" t="s">
        <v>154</v>
      </c>
      <c r="AU259" s="168" t="s">
        <v>83</v>
      </c>
      <c r="AV259" s="13" t="s">
        <v>83</v>
      </c>
      <c r="AW259" s="13" t="s">
        <v>35</v>
      </c>
      <c r="AX259" s="13" t="s">
        <v>81</v>
      </c>
      <c r="AY259" s="168" t="s">
        <v>139</v>
      </c>
    </row>
    <row r="260" spans="2:65" s="11" customFormat="1" ht="22.8" customHeight="1">
      <c r="B260" s="120"/>
      <c r="D260" s="121" t="s">
        <v>73</v>
      </c>
      <c r="E260" s="130" t="s">
        <v>1076</v>
      </c>
      <c r="F260" s="130" t="s">
        <v>1077</v>
      </c>
      <c r="I260" s="123"/>
      <c r="J260" s="131">
        <f>BK260</f>
        <v>0</v>
      </c>
      <c r="L260" s="120"/>
      <c r="M260" s="125"/>
      <c r="P260" s="126">
        <f>SUM(P261:P264)</f>
        <v>0</v>
      </c>
      <c r="R260" s="126">
        <f>SUM(R261:R264)</f>
        <v>0</v>
      </c>
      <c r="T260" s="127">
        <f>SUM(T261:T264)</f>
        <v>0</v>
      </c>
      <c r="AR260" s="121" t="s">
        <v>81</v>
      </c>
      <c r="AT260" s="128" t="s">
        <v>73</v>
      </c>
      <c r="AU260" s="128" t="s">
        <v>81</v>
      </c>
      <c r="AY260" s="121" t="s">
        <v>139</v>
      </c>
      <c r="BK260" s="129">
        <f>SUM(BK261:BK264)</f>
        <v>0</v>
      </c>
    </row>
    <row r="261" spans="2:65" s="1" customFormat="1" ht="49.05" customHeight="1">
      <c r="B261" s="132"/>
      <c r="C261" s="133" t="s">
        <v>522</v>
      </c>
      <c r="D261" s="133" t="s">
        <v>142</v>
      </c>
      <c r="E261" s="134" t="s">
        <v>1078</v>
      </c>
      <c r="F261" s="135" t="s">
        <v>1079</v>
      </c>
      <c r="G261" s="136" t="s">
        <v>786</v>
      </c>
      <c r="H261" s="137">
        <v>2.2949999999999999</v>
      </c>
      <c r="I261" s="138"/>
      <c r="J261" s="139">
        <f>ROUND(I261*H261,2)</f>
        <v>0</v>
      </c>
      <c r="K261" s="135" t="s">
        <v>146</v>
      </c>
      <c r="L261" s="33"/>
      <c r="M261" s="140" t="s">
        <v>3</v>
      </c>
      <c r="N261" s="141" t="s">
        <v>45</v>
      </c>
      <c r="P261" s="142">
        <f>O261*H261</f>
        <v>0</v>
      </c>
      <c r="Q261" s="142">
        <v>0</v>
      </c>
      <c r="R261" s="142">
        <f>Q261*H261</f>
        <v>0</v>
      </c>
      <c r="S261" s="142">
        <v>0</v>
      </c>
      <c r="T261" s="143">
        <f>S261*H261</f>
        <v>0</v>
      </c>
      <c r="AR261" s="144" t="s">
        <v>159</v>
      </c>
      <c r="AT261" s="144" t="s">
        <v>142</v>
      </c>
      <c r="AU261" s="144" t="s">
        <v>83</v>
      </c>
      <c r="AY261" s="18" t="s">
        <v>139</v>
      </c>
      <c r="BE261" s="145">
        <f>IF(N261="základní",J261,0)</f>
        <v>0</v>
      </c>
      <c r="BF261" s="145">
        <f>IF(N261="snížená",J261,0)</f>
        <v>0</v>
      </c>
      <c r="BG261" s="145">
        <f>IF(N261="zákl. přenesená",J261,0)</f>
        <v>0</v>
      </c>
      <c r="BH261" s="145">
        <f>IF(N261="sníž. přenesená",J261,0)</f>
        <v>0</v>
      </c>
      <c r="BI261" s="145">
        <f>IF(N261="nulová",J261,0)</f>
        <v>0</v>
      </c>
      <c r="BJ261" s="18" t="s">
        <v>81</v>
      </c>
      <c r="BK261" s="145">
        <f>ROUND(I261*H261,2)</f>
        <v>0</v>
      </c>
      <c r="BL261" s="18" t="s">
        <v>159</v>
      </c>
      <c r="BM261" s="144" t="s">
        <v>1439</v>
      </c>
    </row>
    <row r="262" spans="2:65" s="1" customFormat="1">
      <c r="B262" s="33"/>
      <c r="D262" s="146" t="s">
        <v>148</v>
      </c>
      <c r="F262" s="147" t="s">
        <v>1081</v>
      </c>
      <c r="I262" s="148"/>
      <c r="L262" s="33"/>
      <c r="M262" s="149"/>
      <c r="T262" s="54"/>
      <c r="AT262" s="18" t="s">
        <v>148</v>
      </c>
      <c r="AU262" s="18" t="s">
        <v>83</v>
      </c>
    </row>
    <row r="263" spans="2:65" s="1" customFormat="1" ht="55.5" customHeight="1">
      <c r="B263" s="132"/>
      <c r="C263" s="133" t="s">
        <v>440</v>
      </c>
      <c r="D263" s="133" t="s">
        <v>142</v>
      </c>
      <c r="E263" s="134" t="s">
        <v>1083</v>
      </c>
      <c r="F263" s="135" t="s">
        <v>1084</v>
      </c>
      <c r="G263" s="136" t="s">
        <v>786</v>
      </c>
      <c r="H263" s="137">
        <v>2.2949999999999999</v>
      </c>
      <c r="I263" s="138"/>
      <c r="J263" s="139">
        <f>ROUND(I263*H263,2)</f>
        <v>0</v>
      </c>
      <c r="K263" s="135" t="s">
        <v>146</v>
      </c>
      <c r="L263" s="33"/>
      <c r="M263" s="140" t="s">
        <v>3</v>
      </c>
      <c r="N263" s="141" t="s">
        <v>45</v>
      </c>
      <c r="P263" s="142">
        <f>O263*H263</f>
        <v>0</v>
      </c>
      <c r="Q263" s="142">
        <v>0</v>
      </c>
      <c r="R263" s="142">
        <f>Q263*H263</f>
        <v>0</v>
      </c>
      <c r="S263" s="142">
        <v>0</v>
      </c>
      <c r="T263" s="143">
        <f>S263*H263</f>
        <v>0</v>
      </c>
      <c r="AR263" s="144" t="s">
        <v>159</v>
      </c>
      <c r="AT263" s="144" t="s">
        <v>142</v>
      </c>
      <c r="AU263" s="144" t="s">
        <v>83</v>
      </c>
      <c r="AY263" s="18" t="s">
        <v>139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8" t="s">
        <v>81</v>
      </c>
      <c r="BK263" s="145">
        <f>ROUND(I263*H263,2)</f>
        <v>0</v>
      </c>
      <c r="BL263" s="18" t="s">
        <v>159</v>
      </c>
      <c r="BM263" s="144" t="s">
        <v>1440</v>
      </c>
    </row>
    <row r="264" spans="2:65" s="1" customFormat="1">
      <c r="B264" s="33"/>
      <c r="D264" s="146" t="s">
        <v>148</v>
      </c>
      <c r="F264" s="147" t="s">
        <v>1086</v>
      </c>
      <c r="I264" s="148"/>
      <c r="L264" s="33"/>
      <c r="M264" s="198"/>
      <c r="N264" s="181"/>
      <c r="O264" s="181"/>
      <c r="P264" s="181"/>
      <c r="Q264" s="181"/>
      <c r="R264" s="181"/>
      <c r="S264" s="181"/>
      <c r="T264" s="199"/>
      <c r="AT264" s="18" t="s">
        <v>148</v>
      </c>
      <c r="AU264" s="18" t="s">
        <v>83</v>
      </c>
    </row>
    <row r="265" spans="2:65" s="1" customFormat="1" ht="6.9" customHeight="1">
      <c r="B265" s="42"/>
      <c r="C265" s="43"/>
      <c r="D265" s="43"/>
      <c r="E265" s="43"/>
      <c r="F265" s="43"/>
      <c r="G265" s="43"/>
      <c r="H265" s="43"/>
      <c r="I265" s="43"/>
      <c r="J265" s="43"/>
      <c r="K265" s="43"/>
      <c r="L265" s="33"/>
    </row>
  </sheetData>
  <autoFilter ref="C98:K264" xr:uid="{00000000-0009-0000-0000-000007000000}"/>
  <mergeCells count="15">
    <mergeCell ref="E85:H85"/>
    <mergeCell ref="E89:H89"/>
    <mergeCell ref="E87:H87"/>
    <mergeCell ref="E91:H91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hyperlinks>
    <hyperlink ref="F103" r:id="rId1" xr:uid="{00000000-0004-0000-0700-000000000000}"/>
    <hyperlink ref="F105" r:id="rId2" xr:uid="{00000000-0004-0000-0700-000001000000}"/>
    <hyperlink ref="F108" r:id="rId3" xr:uid="{00000000-0004-0000-0700-000002000000}"/>
    <hyperlink ref="F110" r:id="rId4" xr:uid="{00000000-0004-0000-0700-000003000000}"/>
    <hyperlink ref="F114" r:id="rId5" xr:uid="{00000000-0004-0000-0700-000004000000}"/>
    <hyperlink ref="F117" r:id="rId6" xr:uid="{00000000-0004-0000-0700-000005000000}"/>
    <hyperlink ref="F120" r:id="rId7" xr:uid="{00000000-0004-0000-0700-000006000000}"/>
    <hyperlink ref="F123" r:id="rId8" xr:uid="{00000000-0004-0000-0700-000007000000}"/>
    <hyperlink ref="F127" r:id="rId9" xr:uid="{00000000-0004-0000-0700-000008000000}"/>
    <hyperlink ref="F129" r:id="rId10" xr:uid="{00000000-0004-0000-0700-000009000000}"/>
    <hyperlink ref="F131" r:id="rId11" xr:uid="{00000000-0004-0000-0700-00000A000000}"/>
    <hyperlink ref="F138" r:id="rId12" xr:uid="{00000000-0004-0000-0700-00000B000000}"/>
    <hyperlink ref="F140" r:id="rId13" xr:uid="{00000000-0004-0000-0700-00000C000000}"/>
    <hyperlink ref="F143" r:id="rId14" xr:uid="{00000000-0004-0000-0700-00000D000000}"/>
    <hyperlink ref="F150" r:id="rId15" xr:uid="{00000000-0004-0000-0700-00000E000000}"/>
    <hyperlink ref="F155" r:id="rId16" xr:uid="{00000000-0004-0000-0700-00000F000000}"/>
    <hyperlink ref="F164" r:id="rId17" xr:uid="{00000000-0004-0000-0700-000010000000}"/>
    <hyperlink ref="F169" r:id="rId18" xr:uid="{00000000-0004-0000-0700-000011000000}"/>
    <hyperlink ref="F171" r:id="rId19" xr:uid="{00000000-0004-0000-0700-000012000000}"/>
    <hyperlink ref="F175" r:id="rId20" xr:uid="{00000000-0004-0000-0700-000013000000}"/>
    <hyperlink ref="F179" r:id="rId21" xr:uid="{00000000-0004-0000-0700-000014000000}"/>
    <hyperlink ref="F183" r:id="rId22" xr:uid="{00000000-0004-0000-0700-000015000000}"/>
    <hyperlink ref="F187" r:id="rId23" xr:uid="{00000000-0004-0000-0700-000016000000}"/>
    <hyperlink ref="F189" r:id="rId24" xr:uid="{00000000-0004-0000-0700-000017000000}"/>
    <hyperlink ref="F192" r:id="rId25" xr:uid="{00000000-0004-0000-0700-000018000000}"/>
    <hyperlink ref="F195" r:id="rId26" xr:uid="{00000000-0004-0000-0700-000019000000}"/>
    <hyperlink ref="F200" r:id="rId27" xr:uid="{00000000-0004-0000-0700-00001A000000}"/>
    <hyperlink ref="F204" r:id="rId28" xr:uid="{00000000-0004-0000-0700-00001B000000}"/>
    <hyperlink ref="F207" r:id="rId29" xr:uid="{00000000-0004-0000-0700-00001C000000}"/>
    <hyperlink ref="F214" r:id="rId30" xr:uid="{00000000-0004-0000-0700-00001D000000}"/>
    <hyperlink ref="F222" r:id="rId31" xr:uid="{00000000-0004-0000-0700-00001E000000}"/>
    <hyperlink ref="F230" r:id="rId32" xr:uid="{00000000-0004-0000-0700-00001F000000}"/>
    <hyperlink ref="F234" r:id="rId33" xr:uid="{00000000-0004-0000-0700-000020000000}"/>
    <hyperlink ref="F236" r:id="rId34" xr:uid="{00000000-0004-0000-0700-000021000000}"/>
    <hyperlink ref="F240" r:id="rId35" xr:uid="{00000000-0004-0000-0700-000022000000}"/>
    <hyperlink ref="F253" r:id="rId36" xr:uid="{00000000-0004-0000-0700-000023000000}"/>
    <hyperlink ref="F262" r:id="rId37" xr:uid="{00000000-0004-0000-0700-000024000000}"/>
    <hyperlink ref="F264" r:id="rId38" xr:uid="{00000000-0004-0000-0700-00002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322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1" t="s">
        <v>6</v>
      </c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106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" customHeight="1">
      <c r="B4" s="21"/>
      <c r="D4" s="22" t="s">
        <v>110</v>
      </c>
      <c r="L4" s="21"/>
      <c r="M4" s="91" t="s">
        <v>11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26.25" customHeight="1">
      <c r="B7" s="21"/>
      <c r="E7" s="332" t="str">
        <f>'Rekapitulace stavby'!K6</f>
        <v>ATS NA DOLÁCH A OPTIMALIZAČNÍ OPATŘENÍ NA VODOVODNÍ SÍTI V OBCI MUKAŘOV</v>
      </c>
      <c r="F7" s="333"/>
      <c r="G7" s="333"/>
      <c r="H7" s="333"/>
      <c r="L7" s="21"/>
    </row>
    <row r="8" spans="2:46" s="1" customFormat="1" ht="12" customHeight="1">
      <c r="B8" s="33"/>
      <c r="D8" s="28" t="s">
        <v>111</v>
      </c>
      <c r="L8" s="33"/>
    </row>
    <row r="9" spans="2:46" s="1" customFormat="1" ht="16.5" customHeight="1">
      <c r="B9" s="33"/>
      <c r="E9" s="328" t="s">
        <v>1441</v>
      </c>
      <c r="F9" s="331"/>
      <c r="G9" s="331"/>
      <c r="H9" s="331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19</v>
      </c>
      <c r="F11" s="26" t="s">
        <v>3</v>
      </c>
      <c r="I11" s="28" t="s">
        <v>20</v>
      </c>
      <c r="J11" s="26" t="s">
        <v>3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28. 3. 2025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30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34" t="str">
        <f>'Rekapitulace stavby'!E14</f>
        <v>Vyplň údaj</v>
      </c>
      <c r="F18" s="315"/>
      <c r="G18" s="315"/>
      <c r="H18" s="315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32</v>
      </c>
      <c r="I20" s="28" t="s">
        <v>26</v>
      </c>
      <c r="J20" s="26" t="s">
        <v>33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3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</v>
      </c>
      <c r="L23" s="33"/>
    </row>
    <row r="24" spans="2:12" s="1" customFormat="1" ht="18" customHeight="1">
      <c r="B24" s="33"/>
      <c r="E24" s="26" t="s">
        <v>37</v>
      </c>
      <c r="I24" s="28" t="s">
        <v>29</v>
      </c>
      <c r="J24" s="26" t="s">
        <v>3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16.5" customHeight="1">
      <c r="B27" s="92"/>
      <c r="E27" s="319" t="s">
        <v>3</v>
      </c>
      <c r="F27" s="319"/>
      <c r="G27" s="319"/>
      <c r="H27" s="319"/>
      <c r="L27" s="92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93" t="s">
        <v>40</v>
      </c>
      <c r="J30" s="64">
        <f>ROUND(J89,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84">
        <f>ROUND((SUM(BE89:BE321)),  2)</f>
        <v>0</v>
      </c>
      <c r="I33" s="94">
        <v>0.21</v>
      </c>
      <c r="J33" s="84">
        <f>ROUND(((SUM(BE89:BE321))*I33),  2)</f>
        <v>0</v>
      </c>
      <c r="L33" s="33"/>
    </row>
    <row r="34" spans="2:12" s="1" customFormat="1" ht="14.4" customHeight="1">
      <c r="B34" s="33"/>
      <c r="E34" s="28" t="s">
        <v>46</v>
      </c>
      <c r="F34" s="84">
        <f>ROUND((SUM(BF89:BF321)),  2)</f>
        <v>0</v>
      </c>
      <c r="I34" s="94">
        <v>0.12</v>
      </c>
      <c r="J34" s="84">
        <f>ROUND(((SUM(BF89:BF321))*I34),  2)</f>
        <v>0</v>
      </c>
      <c r="L34" s="33"/>
    </row>
    <row r="35" spans="2:12" s="1" customFormat="1" ht="14.4" hidden="1" customHeight="1">
      <c r="B35" s="33"/>
      <c r="E35" s="28" t="s">
        <v>47</v>
      </c>
      <c r="F35" s="84">
        <f>ROUND((SUM(BG89:BG321)),  2)</f>
        <v>0</v>
      </c>
      <c r="I35" s="94">
        <v>0.21</v>
      </c>
      <c r="J35" s="84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84">
        <f>ROUND((SUM(BH89:BH321)),  2)</f>
        <v>0</v>
      </c>
      <c r="I36" s="94">
        <v>0.12</v>
      </c>
      <c r="J36" s="84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84">
        <f>ROUND((SUM(BI89:BI321)),  2)</f>
        <v>0</v>
      </c>
      <c r="I37" s="94">
        <v>0</v>
      </c>
      <c r="J37" s="84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5"/>
      <c r="D39" s="96" t="s">
        <v>50</v>
      </c>
      <c r="E39" s="55"/>
      <c r="F39" s="55"/>
      <c r="G39" s="97" t="s">
        <v>51</v>
      </c>
      <c r="H39" s="98" t="s">
        <v>52</v>
      </c>
      <c r="I39" s="55"/>
      <c r="J39" s="99">
        <f>SUM(J30:J37)</f>
        <v>0</v>
      </c>
      <c r="K39" s="100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113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17</v>
      </c>
      <c r="L47" s="33"/>
    </row>
    <row r="48" spans="2:12" s="1" customFormat="1" ht="26.25" customHeight="1">
      <c r="B48" s="33"/>
      <c r="E48" s="332" t="str">
        <f>E7</f>
        <v>ATS NA DOLÁCH A OPTIMALIZAČNÍ OPATŘENÍ NA VODOVODNÍ SÍTI V OBCI MUKAŘOV</v>
      </c>
      <c r="F48" s="333"/>
      <c r="G48" s="333"/>
      <c r="H48" s="333"/>
      <c r="L48" s="33"/>
    </row>
    <row r="49" spans="2:47" s="1" customFormat="1" ht="12" customHeight="1">
      <c r="B49" s="33"/>
      <c r="C49" s="28" t="s">
        <v>111</v>
      </c>
      <c r="L49" s="33"/>
    </row>
    <row r="50" spans="2:47" s="1" customFormat="1" ht="16.5" customHeight="1">
      <c r="B50" s="33"/>
      <c r="E50" s="328" t="str">
        <f>E9</f>
        <v>SO 02 - ATS NA DOLÁCH (PŘESTAVBA)</v>
      </c>
      <c r="F50" s="331"/>
      <c r="G50" s="331"/>
      <c r="H50" s="33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 u Říčan</v>
      </c>
      <c r="I52" s="28" t="s">
        <v>23</v>
      </c>
      <c r="J52" s="50" t="str">
        <f>IF(J12="","",J12)</f>
        <v>28. 3. 2025</v>
      </c>
      <c r="L52" s="33"/>
    </row>
    <row r="53" spans="2:47" s="1" customFormat="1" ht="6.9" customHeight="1">
      <c r="B53" s="33"/>
      <c r="L53" s="33"/>
    </row>
    <row r="54" spans="2:47" s="1" customFormat="1" ht="40.049999999999997" customHeight="1">
      <c r="B54" s="33"/>
      <c r="C54" s="28" t="s">
        <v>25</v>
      </c>
      <c r="F54" s="26" t="str">
        <f>E15</f>
        <v>Obec Mukařov</v>
      </c>
      <c r="I54" s="28" t="s">
        <v>32</v>
      </c>
      <c r="J54" s="31" t="str">
        <f>E21</f>
        <v>Vodohospodářský rozvoj a výstavba a.s. Praha</v>
      </c>
      <c r="L54" s="33"/>
    </row>
    <row r="55" spans="2:47" s="1" customFormat="1" ht="15.15" customHeight="1">
      <c r="B55" s="33"/>
      <c r="C55" s="28" t="s">
        <v>30</v>
      </c>
      <c r="F55" s="26" t="str">
        <f>IF(E18="","",E18)</f>
        <v>Vyplň údaj</v>
      </c>
      <c r="I55" s="28" t="s">
        <v>36</v>
      </c>
      <c r="J55" s="31" t="str">
        <f>E24</f>
        <v>M. Morská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101" t="s">
        <v>114</v>
      </c>
      <c r="D57" s="95"/>
      <c r="E57" s="95"/>
      <c r="F57" s="95"/>
      <c r="G57" s="95"/>
      <c r="H57" s="95"/>
      <c r="I57" s="95"/>
      <c r="J57" s="102" t="s">
        <v>115</v>
      </c>
      <c r="K57" s="95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3" t="s">
        <v>72</v>
      </c>
      <c r="J59" s="64">
        <f>J89</f>
        <v>0</v>
      </c>
      <c r="L59" s="33"/>
      <c r="AU59" s="18" t="s">
        <v>116</v>
      </c>
    </row>
    <row r="60" spans="2:47" s="8" customFormat="1" ht="24.9" customHeight="1">
      <c r="B60" s="104"/>
      <c r="D60" s="105" t="s">
        <v>117</v>
      </c>
      <c r="E60" s="106"/>
      <c r="F60" s="106"/>
      <c r="G60" s="106"/>
      <c r="H60" s="106"/>
      <c r="I60" s="106"/>
      <c r="J60" s="107">
        <f>J90</f>
        <v>0</v>
      </c>
      <c r="L60" s="104"/>
    </row>
    <row r="61" spans="2:47" s="9" customFormat="1" ht="19.95" customHeight="1">
      <c r="B61" s="108"/>
      <c r="D61" s="109" t="s">
        <v>630</v>
      </c>
      <c r="E61" s="110"/>
      <c r="F61" s="110"/>
      <c r="G61" s="110"/>
      <c r="H61" s="110"/>
      <c r="I61" s="110"/>
      <c r="J61" s="111">
        <f>J91</f>
        <v>0</v>
      </c>
      <c r="L61" s="108"/>
    </row>
    <row r="62" spans="2:47" s="9" customFormat="1" ht="19.95" customHeight="1">
      <c r="B62" s="108"/>
      <c r="D62" s="109" t="s">
        <v>632</v>
      </c>
      <c r="E62" s="110"/>
      <c r="F62" s="110"/>
      <c r="G62" s="110"/>
      <c r="H62" s="110"/>
      <c r="I62" s="110"/>
      <c r="J62" s="111">
        <f>J118</f>
        <v>0</v>
      </c>
      <c r="L62" s="108"/>
    </row>
    <row r="63" spans="2:47" s="9" customFormat="1" ht="19.95" customHeight="1">
      <c r="B63" s="108"/>
      <c r="D63" s="109" t="s">
        <v>634</v>
      </c>
      <c r="E63" s="110"/>
      <c r="F63" s="110"/>
      <c r="G63" s="110"/>
      <c r="H63" s="110"/>
      <c r="I63" s="110"/>
      <c r="J63" s="111">
        <f>J133</f>
        <v>0</v>
      </c>
      <c r="L63" s="108"/>
    </row>
    <row r="64" spans="2:47" s="9" customFormat="1" ht="19.95" customHeight="1">
      <c r="B64" s="108"/>
      <c r="D64" s="109" t="s">
        <v>1442</v>
      </c>
      <c r="E64" s="110"/>
      <c r="F64" s="110"/>
      <c r="G64" s="110"/>
      <c r="H64" s="110"/>
      <c r="I64" s="110"/>
      <c r="J64" s="111">
        <f>J250</f>
        <v>0</v>
      </c>
      <c r="L64" s="108"/>
    </row>
    <row r="65" spans="2:12" s="9" customFormat="1" ht="19.95" customHeight="1">
      <c r="B65" s="108"/>
      <c r="D65" s="109" t="s">
        <v>636</v>
      </c>
      <c r="E65" s="110"/>
      <c r="F65" s="110"/>
      <c r="G65" s="110"/>
      <c r="H65" s="110"/>
      <c r="I65" s="110"/>
      <c r="J65" s="111">
        <f>J264</f>
        <v>0</v>
      </c>
      <c r="L65" s="108"/>
    </row>
    <row r="66" spans="2:12" s="8" customFormat="1" ht="24.9" customHeight="1">
      <c r="B66" s="104"/>
      <c r="D66" s="105" t="s">
        <v>119</v>
      </c>
      <c r="E66" s="106"/>
      <c r="F66" s="106"/>
      <c r="G66" s="106"/>
      <c r="H66" s="106"/>
      <c r="I66" s="106"/>
      <c r="J66" s="107">
        <f>J267</f>
        <v>0</v>
      </c>
      <c r="L66" s="104"/>
    </row>
    <row r="67" spans="2:12" s="9" customFormat="1" ht="19.95" customHeight="1">
      <c r="B67" s="108"/>
      <c r="D67" s="109" t="s">
        <v>1443</v>
      </c>
      <c r="E67" s="110"/>
      <c r="F67" s="110"/>
      <c r="G67" s="110"/>
      <c r="H67" s="110"/>
      <c r="I67" s="110"/>
      <c r="J67" s="111">
        <f>J268</f>
        <v>0</v>
      </c>
      <c r="L67" s="108"/>
    </row>
    <row r="68" spans="2:12" s="9" customFormat="1" ht="19.95" customHeight="1">
      <c r="B68" s="108"/>
      <c r="D68" s="109" t="s">
        <v>1444</v>
      </c>
      <c r="E68" s="110"/>
      <c r="F68" s="110"/>
      <c r="G68" s="110"/>
      <c r="H68" s="110"/>
      <c r="I68" s="110"/>
      <c r="J68" s="111">
        <f>J274</f>
        <v>0</v>
      </c>
      <c r="L68" s="108"/>
    </row>
    <row r="69" spans="2:12" s="9" customFormat="1" ht="19.95" customHeight="1">
      <c r="B69" s="108"/>
      <c r="D69" s="109" t="s">
        <v>122</v>
      </c>
      <c r="E69" s="110"/>
      <c r="F69" s="110"/>
      <c r="G69" s="110"/>
      <c r="H69" s="110"/>
      <c r="I69" s="110"/>
      <c r="J69" s="111">
        <f>J292</f>
        <v>0</v>
      </c>
      <c r="L69" s="108"/>
    </row>
    <row r="70" spans="2:12" s="1" customFormat="1" ht="21.75" customHeight="1">
      <c r="B70" s="33"/>
      <c r="L70" s="33"/>
    </row>
    <row r="71" spans="2:12" s="1" customFormat="1" ht="6.9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3"/>
    </row>
    <row r="75" spans="2:12" s="1" customFormat="1" ht="6.9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33"/>
    </row>
    <row r="76" spans="2:12" s="1" customFormat="1" ht="24.9" customHeight="1">
      <c r="B76" s="33"/>
      <c r="C76" s="22" t="s">
        <v>124</v>
      </c>
      <c r="L76" s="33"/>
    </row>
    <row r="77" spans="2:12" s="1" customFormat="1" ht="6.9" customHeight="1">
      <c r="B77" s="33"/>
      <c r="L77" s="33"/>
    </row>
    <row r="78" spans="2:12" s="1" customFormat="1" ht="12" customHeight="1">
      <c r="B78" s="33"/>
      <c r="C78" s="28" t="s">
        <v>17</v>
      </c>
      <c r="L78" s="33"/>
    </row>
    <row r="79" spans="2:12" s="1" customFormat="1" ht="26.25" customHeight="1">
      <c r="B79" s="33"/>
      <c r="E79" s="332" t="str">
        <f>E7</f>
        <v>ATS NA DOLÁCH A OPTIMALIZAČNÍ OPATŘENÍ NA VODOVODNÍ SÍTI V OBCI MUKAŘOV</v>
      </c>
      <c r="F79" s="333"/>
      <c r="G79" s="333"/>
      <c r="H79" s="333"/>
      <c r="L79" s="33"/>
    </row>
    <row r="80" spans="2:12" s="1" customFormat="1" ht="12" customHeight="1">
      <c r="B80" s="33"/>
      <c r="C80" s="28" t="s">
        <v>111</v>
      </c>
      <c r="L80" s="33"/>
    </row>
    <row r="81" spans="2:65" s="1" customFormat="1" ht="16.5" customHeight="1">
      <c r="B81" s="33"/>
      <c r="E81" s="328" t="str">
        <f>E9</f>
        <v>SO 02 - ATS NA DOLÁCH (PŘESTAVBA)</v>
      </c>
      <c r="F81" s="331"/>
      <c r="G81" s="331"/>
      <c r="H81" s="331"/>
      <c r="L81" s="33"/>
    </row>
    <row r="82" spans="2:65" s="1" customFormat="1" ht="6.9" customHeight="1">
      <c r="B82" s="33"/>
      <c r="L82" s="33"/>
    </row>
    <row r="83" spans="2:65" s="1" customFormat="1" ht="12" customHeight="1">
      <c r="B83" s="33"/>
      <c r="C83" s="28" t="s">
        <v>21</v>
      </c>
      <c r="F83" s="26" t="str">
        <f>F12</f>
        <v>Mukařov u Říčan</v>
      </c>
      <c r="I83" s="28" t="s">
        <v>23</v>
      </c>
      <c r="J83" s="50" t="str">
        <f>IF(J12="","",J12)</f>
        <v>28. 3. 2025</v>
      </c>
      <c r="L83" s="33"/>
    </row>
    <row r="84" spans="2:65" s="1" customFormat="1" ht="6.9" customHeight="1">
      <c r="B84" s="33"/>
      <c r="L84" s="33"/>
    </row>
    <row r="85" spans="2:65" s="1" customFormat="1" ht="40.049999999999997" customHeight="1">
      <c r="B85" s="33"/>
      <c r="C85" s="28" t="s">
        <v>25</v>
      </c>
      <c r="F85" s="26" t="str">
        <f>E15</f>
        <v>Obec Mukařov</v>
      </c>
      <c r="I85" s="28" t="s">
        <v>32</v>
      </c>
      <c r="J85" s="31" t="str">
        <f>E21</f>
        <v>Vodohospodářský rozvoj a výstavba a.s. Praha</v>
      </c>
      <c r="L85" s="33"/>
    </row>
    <row r="86" spans="2:65" s="1" customFormat="1" ht="15.15" customHeight="1">
      <c r="B86" s="33"/>
      <c r="C86" s="28" t="s">
        <v>30</v>
      </c>
      <c r="F86" s="26" t="str">
        <f>IF(E18="","",E18)</f>
        <v>Vyplň údaj</v>
      </c>
      <c r="I86" s="28" t="s">
        <v>36</v>
      </c>
      <c r="J86" s="31" t="str">
        <f>E24</f>
        <v>M. Morská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12"/>
      <c r="C88" s="113" t="s">
        <v>125</v>
      </c>
      <c r="D88" s="114" t="s">
        <v>59</v>
      </c>
      <c r="E88" s="114" t="s">
        <v>55</v>
      </c>
      <c r="F88" s="114" t="s">
        <v>56</v>
      </c>
      <c r="G88" s="114" t="s">
        <v>126</v>
      </c>
      <c r="H88" s="114" t="s">
        <v>127</v>
      </c>
      <c r="I88" s="114" t="s">
        <v>128</v>
      </c>
      <c r="J88" s="114" t="s">
        <v>115</v>
      </c>
      <c r="K88" s="115" t="s">
        <v>129</v>
      </c>
      <c r="L88" s="112"/>
      <c r="M88" s="57" t="s">
        <v>3</v>
      </c>
      <c r="N88" s="58" t="s">
        <v>44</v>
      </c>
      <c r="O88" s="58" t="s">
        <v>130</v>
      </c>
      <c r="P88" s="58" t="s">
        <v>131</v>
      </c>
      <c r="Q88" s="58" t="s">
        <v>132</v>
      </c>
      <c r="R88" s="58" t="s">
        <v>133</v>
      </c>
      <c r="S88" s="58" t="s">
        <v>134</v>
      </c>
      <c r="T88" s="59" t="s">
        <v>135</v>
      </c>
    </row>
    <row r="89" spans="2:65" s="1" customFormat="1" ht="22.8" customHeight="1">
      <c r="B89" s="33"/>
      <c r="C89" s="62" t="s">
        <v>136</v>
      </c>
      <c r="J89" s="116">
        <f>BK89</f>
        <v>0</v>
      </c>
      <c r="L89" s="33"/>
      <c r="M89" s="60"/>
      <c r="N89" s="51"/>
      <c r="O89" s="51"/>
      <c r="P89" s="117">
        <f>P90+P267</f>
        <v>0</v>
      </c>
      <c r="Q89" s="51"/>
      <c r="R89" s="117">
        <f>R90+R267</f>
        <v>32.952266719999997</v>
      </c>
      <c r="S89" s="51"/>
      <c r="T89" s="118">
        <f>T90+T267</f>
        <v>5.1465253000000004</v>
      </c>
      <c r="AT89" s="18" t="s">
        <v>73</v>
      </c>
      <c r="AU89" s="18" t="s">
        <v>116</v>
      </c>
      <c r="BK89" s="119">
        <f>BK90+BK267</f>
        <v>0</v>
      </c>
    </row>
    <row r="90" spans="2:65" s="11" customFormat="1" ht="25.95" customHeight="1">
      <c r="B90" s="120"/>
      <c r="D90" s="121" t="s">
        <v>73</v>
      </c>
      <c r="E90" s="122" t="s">
        <v>137</v>
      </c>
      <c r="F90" s="122" t="s">
        <v>138</v>
      </c>
      <c r="I90" s="123"/>
      <c r="J90" s="124">
        <f>BK90</f>
        <v>0</v>
      </c>
      <c r="L90" s="120"/>
      <c r="M90" s="125"/>
      <c r="P90" s="126">
        <f>P91+P118+P133+P250+P264</f>
        <v>0</v>
      </c>
      <c r="R90" s="126">
        <f>R91+R118+R133+R250+R264</f>
        <v>32.482106719999997</v>
      </c>
      <c r="T90" s="127">
        <f>T91+T118+T133+T250+T264</f>
        <v>4.8599420000000002</v>
      </c>
      <c r="AR90" s="121" t="s">
        <v>81</v>
      </c>
      <c r="AT90" s="128" t="s">
        <v>73</v>
      </c>
      <c r="AU90" s="128" t="s">
        <v>74</v>
      </c>
      <c r="AY90" s="121" t="s">
        <v>139</v>
      </c>
      <c r="BK90" s="129">
        <f>BK91+BK118+BK133+BK250+BK264</f>
        <v>0</v>
      </c>
    </row>
    <row r="91" spans="2:65" s="11" customFormat="1" ht="22.8" customHeight="1">
      <c r="B91" s="120"/>
      <c r="D91" s="121" t="s">
        <v>73</v>
      </c>
      <c r="E91" s="130" t="s">
        <v>83</v>
      </c>
      <c r="F91" s="130" t="s">
        <v>862</v>
      </c>
      <c r="I91" s="123"/>
      <c r="J91" s="131">
        <f>BK91</f>
        <v>0</v>
      </c>
      <c r="L91" s="120"/>
      <c r="M91" s="125"/>
      <c r="P91" s="126">
        <f>SUM(P92:P117)</f>
        <v>0</v>
      </c>
      <c r="R91" s="126">
        <f>SUM(R92:R117)</f>
        <v>29.898389879999996</v>
      </c>
      <c r="T91" s="127">
        <f>SUM(T92:T117)</f>
        <v>0</v>
      </c>
      <c r="AR91" s="121" t="s">
        <v>81</v>
      </c>
      <c r="AT91" s="128" t="s">
        <v>73</v>
      </c>
      <c r="AU91" s="128" t="s">
        <v>81</v>
      </c>
      <c r="AY91" s="121" t="s">
        <v>139</v>
      </c>
      <c r="BK91" s="129">
        <f>SUM(BK92:BK117)</f>
        <v>0</v>
      </c>
    </row>
    <row r="92" spans="2:65" s="1" customFormat="1" ht="24.15" customHeight="1">
      <c r="B92" s="132"/>
      <c r="C92" s="133" t="s">
        <v>81</v>
      </c>
      <c r="D92" s="133" t="s">
        <v>142</v>
      </c>
      <c r="E92" s="134" t="s">
        <v>1445</v>
      </c>
      <c r="F92" s="135" t="s">
        <v>1446</v>
      </c>
      <c r="G92" s="136" t="s">
        <v>689</v>
      </c>
      <c r="H92" s="137">
        <v>9.36</v>
      </c>
      <c r="I92" s="138"/>
      <c r="J92" s="139">
        <f>ROUND(I92*H92,2)</f>
        <v>0</v>
      </c>
      <c r="K92" s="135" t="s">
        <v>146</v>
      </c>
      <c r="L92" s="33"/>
      <c r="M92" s="140" t="s">
        <v>3</v>
      </c>
      <c r="N92" s="141" t="s">
        <v>45</v>
      </c>
      <c r="P92" s="142">
        <f>O92*H92</f>
        <v>0</v>
      </c>
      <c r="Q92" s="142">
        <v>2.3010199999999998</v>
      </c>
      <c r="R92" s="142">
        <f>Q92*H92</f>
        <v>21.537547199999999</v>
      </c>
      <c r="S92" s="142">
        <v>0</v>
      </c>
      <c r="T92" s="143">
        <f>S92*H92</f>
        <v>0</v>
      </c>
      <c r="AR92" s="144" t="s">
        <v>159</v>
      </c>
      <c r="AT92" s="144" t="s">
        <v>142</v>
      </c>
      <c r="AU92" s="144" t="s">
        <v>83</v>
      </c>
      <c r="AY92" s="18" t="s">
        <v>139</v>
      </c>
      <c r="BE92" s="145">
        <f>IF(N92="základní",J92,0)</f>
        <v>0</v>
      </c>
      <c r="BF92" s="145">
        <f>IF(N92="snížená",J92,0)</f>
        <v>0</v>
      </c>
      <c r="BG92" s="145">
        <f>IF(N92="zákl. přenesená",J92,0)</f>
        <v>0</v>
      </c>
      <c r="BH92" s="145">
        <f>IF(N92="sníž. přenesená",J92,0)</f>
        <v>0</v>
      </c>
      <c r="BI92" s="145">
        <f>IF(N92="nulová",J92,0)</f>
        <v>0</v>
      </c>
      <c r="BJ92" s="18" t="s">
        <v>81</v>
      </c>
      <c r="BK92" s="145">
        <f>ROUND(I92*H92,2)</f>
        <v>0</v>
      </c>
      <c r="BL92" s="18" t="s">
        <v>159</v>
      </c>
      <c r="BM92" s="144" t="s">
        <v>1447</v>
      </c>
    </row>
    <row r="93" spans="2:65" s="1" customFormat="1">
      <c r="B93" s="33"/>
      <c r="D93" s="146" t="s">
        <v>148</v>
      </c>
      <c r="F93" s="147" t="s">
        <v>1448</v>
      </c>
      <c r="I93" s="148"/>
      <c r="L93" s="33"/>
      <c r="M93" s="149"/>
      <c r="T93" s="54"/>
      <c r="AT93" s="18" t="s">
        <v>148</v>
      </c>
      <c r="AU93" s="18" t="s">
        <v>83</v>
      </c>
    </row>
    <row r="94" spans="2:65" s="12" customFormat="1">
      <c r="B94" s="160"/>
      <c r="D94" s="161" t="s">
        <v>154</v>
      </c>
      <c r="E94" s="162" t="s">
        <v>3</v>
      </c>
      <c r="F94" s="163" t="s">
        <v>1449</v>
      </c>
      <c r="H94" s="162" t="s">
        <v>3</v>
      </c>
      <c r="I94" s="164"/>
      <c r="L94" s="160"/>
      <c r="M94" s="165"/>
      <c r="T94" s="166"/>
      <c r="AT94" s="162" t="s">
        <v>154</v>
      </c>
      <c r="AU94" s="162" t="s">
        <v>83</v>
      </c>
      <c r="AV94" s="12" t="s">
        <v>81</v>
      </c>
      <c r="AW94" s="12" t="s">
        <v>35</v>
      </c>
      <c r="AX94" s="12" t="s">
        <v>74</v>
      </c>
      <c r="AY94" s="162" t="s">
        <v>139</v>
      </c>
    </row>
    <row r="95" spans="2:65" s="12" customFormat="1">
      <c r="B95" s="160"/>
      <c r="D95" s="161" t="s">
        <v>154</v>
      </c>
      <c r="E95" s="162" t="s">
        <v>3</v>
      </c>
      <c r="F95" s="163" t="s">
        <v>1450</v>
      </c>
      <c r="H95" s="162" t="s">
        <v>3</v>
      </c>
      <c r="I95" s="164"/>
      <c r="L95" s="160"/>
      <c r="M95" s="165"/>
      <c r="T95" s="166"/>
      <c r="AT95" s="162" t="s">
        <v>154</v>
      </c>
      <c r="AU95" s="162" t="s">
        <v>83</v>
      </c>
      <c r="AV95" s="12" t="s">
        <v>81</v>
      </c>
      <c r="AW95" s="12" t="s">
        <v>35</v>
      </c>
      <c r="AX95" s="12" t="s">
        <v>74</v>
      </c>
      <c r="AY95" s="162" t="s">
        <v>139</v>
      </c>
    </row>
    <row r="96" spans="2:65" s="12" customFormat="1">
      <c r="B96" s="160"/>
      <c r="D96" s="161" t="s">
        <v>154</v>
      </c>
      <c r="E96" s="162" t="s">
        <v>3</v>
      </c>
      <c r="F96" s="163" t="s">
        <v>1451</v>
      </c>
      <c r="H96" s="162" t="s">
        <v>3</v>
      </c>
      <c r="I96" s="164"/>
      <c r="L96" s="160"/>
      <c r="M96" s="165"/>
      <c r="T96" s="166"/>
      <c r="AT96" s="162" t="s">
        <v>154</v>
      </c>
      <c r="AU96" s="162" t="s">
        <v>83</v>
      </c>
      <c r="AV96" s="12" t="s">
        <v>81</v>
      </c>
      <c r="AW96" s="12" t="s">
        <v>35</v>
      </c>
      <c r="AX96" s="12" t="s">
        <v>74</v>
      </c>
      <c r="AY96" s="162" t="s">
        <v>139</v>
      </c>
    </row>
    <row r="97" spans="2:65" s="13" customFormat="1">
      <c r="B97" s="167"/>
      <c r="D97" s="161" t="s">
        <v>154</v>
      </c>
      <c r="E97" s="168" t="s">
        <v>3</v>
      </c>
      <c r="F97" s="169" t="s">
        <v>1452</v>
      </c>
      <c r="H97" s="170">
        <v>9.36</v>
      </c>
      <c r="I97" s="171"/>
      <c r="L97" s="167"/>
      <c r="M97" s="172"/>
      <c r="T97" s="173"/>
      <c r="AT97" s="168" t="s">
        <v>154</v>
      </c>
      <c r="AU97" s="168" t="s">
        <v>83</v>
      </c>
      <c r="AV97" s="13" t="s">
        <v>83</v>
      </c>
      <c r="AW97" s="13" t="s">
        <v>35</v>
      </c>
      <c r="AX97" s="13" t="s">
        <v>81</v>
      </c>
      <c r="AY97" s="168" t="s">
        <v>139</v>
      </c>
    </row>
    <row r="98" spans="2:65" s="1" customFormat="1" ht="24.15" customHeight="1">
      <c r="B98" s="132"/>
      <c r="C98" s="133" t="s">
        <v>83</v>
      </c>
      <c r="D98" s="133" t="s">
        <v>142</v>
      </c>
      <c r="E98" s="134" t="s">
        <v>1453</v>
      </c>
      <c r="F98" s="135" t="s">
        <v>1454</v>
      </c>
      <c r="G98" s="136" t="s">
        <v>689</v>
      </c>
      <c r="H98" s="137">
        <v>3.3839999999999999</v>
      </c>
      <c r="I98" s="138"/>
      <c r="J98" s="139">
        <f>ROUND(I98*H98,2)</f>
        <v>0</v>
      </c>
      <c r="K98" s="135" t="s">
        <v>146</v>
      </c>
      <c r="L98" s="33"/>
      <c r="M98" s="140" t="s">
        <v>3</v>
      </c>
      <c r="N98" s="141" t="s">
        <v>45</v>
      </c>
      <c r="P98" s="142">
        <f>O98*H98</f>
        <v>0</v>
      </c>
      <c r="Q98" s="142">
        <v>2.3010199999999998</v>
      </c>
      <c r="R98" s="142">
        <f>Q98*H98</f>
        <v>7.7866516799999994</v>
      </c>
      <c r="S98" s="142">
        <v>0</v>
      </c>
      <c r="T98" s="143">
        <f>S98*H98</f>
        <v>0</v>
      </c>
      <c r="AR98" s="144" t="s">
        <v>159</v>
      </c>
      <c r="AT98" s="144" t="s">
        <v>142</v>
      </c>
      <c r="AU98" s="144" t="s">
        <v>83</v>
      </c>
      <c r="AY98" s="18" t="s">
        <v>139</v>
      </c>
      <c r="BE98" s="145">
        <f>IF(N98="základní",J98,0)</f>
        <v>0</v>
      </c>
      <c r="BF98" s="145">
        <f>IF(N98="snížená",J98,0)</f>
        <v>0</v>
      </c>
      <c r="BG98" s="145">
        <f>IF(N98="zákl. přenesená",J98,0)</f>
        <v>0</v>
      </c>
      <c r="BH98" s="145">
        <f>IF(N98="sníž. přenesená",J98,0)</f>
        <v>0</v>
      </c>
      <c r="BI98" s="145">
        <f>IF(N98="nulová",J98,0)</f>
        <v>0</v>
      </c>
      <c r="BJ98" s="18" t="s">
        <v>81</v>
      </c>
      <c r="BK98" s="145">
        <f>ROUND(I98*H98,2)</f>
        <v>0</v>
      </c>
      <c r="BL98" s="18" t="s">
        <v>159</v>
      </c>
      <c r="BM98" s="144" t="s">
        <v>1455</v>
      </c>
    </row>
    <row r="99" spans="2:65" s="1" customFormat="1">
      <c r="B99" s="33"/>
      <c r="D99" s="146" t="s">
        <v>148</v>
      </c>
      <c r="F99" s="147" t="s">
        <v>1456</v>
      </c>
      <c r="I99" s="148"/>
      <c r="L99" s="33"/>
      <c r="M99" s="149"/>
      <c r="T99" s="54"/>
      <c r="AT99" s="18" t="s">
        <v>148</v>
      </c>
      <c r="AU99" s="18" t="s">
        <v>83</v>
      </c>
    </row>
    <row r="100" spans="2:65" s="12" customFormat="1">
      <c r="B100" s="160"/>
      <c r="D100" s="161" t="s">
        <v>154</v>
      </c>
      <c r="E100" s="162" t="s">
        <v>3</v>
      </c>
      <c r="F100" s="163" t="s">
        <v>1449</v>
      </c>
      <c r="H100" s="162" t="s">
        <v>3</v>
      </c>
      <c r="I100" s="164"/>
      <c r="L100" s="160"/>
      <c r="M100" s="165"/>
      <c r="T100" s="166"/>
      <c r="AT100" s="162" t="s">
        <v>154</v>
      </c>
      <c r="AU100" s="162" t="s">
        <v>83</v>
      </c>
      <c r="AV100" s="12" t="s">
        <v>81</v>
      </c>
      <c r="AW100" s="12" t="s">
        <v>35</v>
      </c>
      <c r="AX100" s="12" t="s">
        <v>74</v>
      </c>
      <c r="AY100" s="162" t="s">
        <v>139</v>
      </c>
    </row>
    <row r="101" spans="2:65" s="12" customFormat="1">
      <c r="B101" s="160"/>
      <c r="D101" s="161" t="s">
        <v>154</v>
      </c>
      <c r="E101" s="162" t="s">
        <v>3</v>
      </c>
      <c r="F101" s="163" t="s">
        <v>1457</v>
      </c>
      <c r="H101" s="162" t="s">
        <v>3</v>
      </c>
      <c r="I101" s="164"/>
      <c r="L101" s="160"/>
      <c r="M101" s="165"/>
      <c r="T101" s="166"/>
      <c r="AT101" s="162" t="s">
        <v>154</v>
      </c>
      <c r="AU101" s="162" t="s">
        <v>83</v>
      </c>
      <c r="AV101" s="12" t="s">
        <v>81</v>
      </c>
      <c r="AW101" s="12" t="s">
        <v>35</v>
      </c>
      <c r="AX101" s="12" t="s">
        <v>74</v>
      </c>
      <c r="AY101" s="162" t="s">
        <v>139</v>
      </c>
    </row>
    <row r="102" spans="2:65" s="12" customFormat="1">
      <c r="B102" s="160"/>
      <c r="D102" s="161" t="s">
        <v>154</v>
      </c>
      <c r="E102" s="162" t="s">
        <v>3</v>
      </c>
      <c r="F102" s="163" t="s">
        <v>1458</v>
      </c>
      <c r="H102" s="162" t="s">
        <v>3</v>
      </c>
      <c r="I102" s="164"/>
      <c r="L102" s="160"/>
      <c r="M102" s="165"/>
      <c r="T102" s="166"/>
      <c r="AT102" s="162" t="s">
        <v>154</v>
      </c>
      <c r="AU102" s="162" t="s">
        <v>83</v>
      </c>
      <c r="AV102" s="12" t="s">
        <v>81</v>
      </c>
      <c r="AW102" s="12" t="s">
        <v>35</v>
      </c>
      <c r="AX102" s="12" t="s">
        <v>74</v>
      </c>
      <c r="AY102" s="162" t="s">
        <v>139</v>
      </c>
    </row>
    <row r="103" spans="2:65" s="13" customFormat="1">
      <c r="B103" s="167"/>
      <c r="D103" s="161" t="s">
        <v>154</v>
      </c>
      <c r="E103" s="168" t="s">
        <v>3</v>
      </c>
      <c r="F103" s="169" t="s">
        <v>1459</v>
      </c>
      <c r="H103" s="170">
        <v>3.3839999999999999</v>
      </c>
      <c r="I103" s="171"/>
      <c r="L103" s="167"/>
      <c r="M103" s="172"/>
      <c r="T103" s="173"/>
      <c r="AT103" s="168" t="s">
        <v>154</v>
      </c>
      <c r="AU103" s="168" t="s">
        <v>83</v>
      </c>
      <c r="AV103" s="13" t="s">
        <v>83</v>
      </c>
      <c r="AW103" s="13" t="s">
        <v>35</v>
      </c>
      <c r="AX103" s="13" t="s">
        <v>81</v>
      </c>
      <c r="AY103" s="168" t="s">
        <v>139</v>
      </c>
    </row>
    <row r="104" spans="2:65" s="1" customFormat="1" ht="24.15" customHeight="1">
      <c r="B104" s="132"/>
      <c r="C104" s="133" t="s">
        <v>97</v>
      </c>
      <c r="D104" s="133" t="s">
        <v>142</v>
      </c>
      <c r="E104" s="134" t="s">
        <v>1460</v>
      </c>
      <c r="F104" s="135" t="s">
        <v>1461</v>
      </c>
      <c r="G104" s="136" t="s">
        <v>689</v>
      </c>
      <c r="H104" s="137">
        <v>0.22800000000000001</v>
      </c>
      <c r="I104" s="138"/>
      <c r="J104" s="139">
        <f>ROUND(I104*H104,2)</f>
        <v>0</v>
      </c>
      <c r="K104" s="135" t="s">
        <v>146</v>
      </c>
      <c r="L104" s="33"/>
      <c r="M104" s="140" t="s">
        <v>3</v>
      </c>
      <c r="N104" s="141" t="s">
        <v>45</v>
      </c>
      <c r="P104" s="142">
        <f>O104*H104</f>
        <v>0</v>
      </c>
      <c r="Q104" s="142">
        <v>2.5018699999999998</v>
      </c>
      <c r="R104" s="142">
        <f>Q104*H104</f>
        <v>0.57042636000000002</v>
      </c>
      <c r="S104" s="142">
        <v>0</v>
      </c>
      <c r="T104" s="143">
        <f>S104*H104</f>
        <v>0</v>
      </c>
      <c r="AR104" s="144" t="s">
        <v>159</v>
      </c>
      <c r="AT104" s="144" t="s">
        <v>142</v>
      </c>
      <c r="AU104" s="144" t="s">
        <v>83</v>
      </c>
      <c r="AY104" s="18" t="s">
        <v>139</v>
      </c>
      <c r="BE104" s="145">
        <f>IF(N104="základní",J104,0)</f>
        <v>0</v>
      </c>
      <c r="BF104" s="145">
        <f>IF(N104="snížená",J104,0)</f>
        <v>0</v>
      </c>
      <c r="BG104" s="145">
        <f>IF(N104="zákl. přenesená",J104,0)</f>
        <v>0</v>
      </c>
      <c r="BH104" s="145">
        <f>IF(N104="sníž. přenesená",J104,0)</f>
        <v>0</v>
      </c>
      <c r="BI104" s="145">
        <f>IF(N104="nulová",J104,0)</f>
        <v>0</v>
      </c>
      <c r="BJ104" s="18" t="s">
        <v>81</v>
      </c>
      <c r="BK104" s="145">
        <f>ROUND(I104*H104,2)</f>
        <v>0</v>
      </c>
      <c r="BL104" s="18" t="s">
        <v>159</v>
      </c>
      <c r="BM104" s="144" t="s">
        <v>1462</v>
      </c>
    </row>
    <row r="105" spans="2:65" s="1" customFormat="1">
      <c r="B105" s="33"/>
      <c r="D105" s="146" t="s">
        <v>148</v>
      </c>
      <c r="F105" s="147" t="s">
        <v>1463</v>
      </c>
      <c r="I105" s="148"/>
      <c r="L105" s="33"/>
      <c r="M105" s="149"/>
      <c r="T105" s="54"/>
      <c r="AT105" s="18" t="s">
        <v>148</v>
      </c>
      <c r="AU105" s="18" t="s">
        <v>83</v>
      </c>
    </row>
    <row r="106" spans="2:65" s="12" customFormat="1">
      <c r="B106" s="160"/>
      <c r="D106" s="161" t="s">
        <v>154</v>
      </c>
      <c r="E106" s="162" t="s">
        <v>3</v>
      </c>
      <c r="F106" s="163" t="s">
        <v>1449</v>
      </c>
      <c r="H106" s="162" t="s">
        <v>3</v>
      </c>
      <c r="I106" s="164"/>
      <c r="L106" s="160"/>
      <c r="M106" s="165"/>
      <c r="T106" s="166"/>
      <c r="AT106" s="162" t="s">
        <v>154</v>
      </c>
      <c r="AU106" s="162" t="s">
        <v>83</v>
      </c>
      <c r="AV106" s="12" t="s">
        <v>81</v>
      </c>
      <c r="AW106" s="12" t="s">
        <v>35</v>
      </c>
      <c r="AX106" s="12" t="s">
        <v>74</v>
      </c>
      <c r="AY106" s="162" t="s">
        <v>139</v>
      </c>
    </row>
    <row r="107" spans="2:65" s="12" customFormat="1">
      <c r="B107" s="160"/>
      <c r="D107" s="161" t="s">
        <v>154</v>
      </c>
      <c r="E107" s="162" t="s">
        <v>3</v>
      </c>
      <c r="F107" s="163" t="s">
        <v>1464</v>
      </c>
      <c r="H107" s="162" t="s">
        <v>3</v>
      </c>
      <c r="I107" s="164"/>
      <c r="L107" s="160"/>
      <c r="M107" s="165"/>
      <c r="T107" s="166"/>
      <c r="AT107" s="162" t="s">
        <v>154</v>
      </c>
      <c r="AU107" s="162" t="s">
        <v>83</v>
      </c>
      <c r="AV107" s="12" t="s">
        <v>81</v>
      </c>
      <c r="AW107" s="12" t="s">
        <v>35</v>
      </c>
      <c r="AX107" s="12" t="s">
        <v>74</v>
      </c>
      <c r="AY107" s="162" t="s">
        <v>139</v>
      </c>
    </row>
    <row r="108" spans="2:65" s="13" customFormat="1">
      <c r="B108" s="167"/>
      <c r="D108" s="161" t="s">
        <v>154</v>
      </c>
      <c r="E108" s="168" t="s">
        <v>3</v>
      </c>
      <c r="F108" s="169" t="s">
        <v>1465</v>
      </c>
      <c r="H108" s="170">
        <v>0.22800000000000001</v>
      </c>
      <c r="I108" s="171"/>
      <c r="L108" s="167"/>
      <c r="M108" s="172"/>
      <c r="T108" s="173"/>
      <c r="AT108" s="168" t="s">
        <v>154</v>
      </c>
      <c r="AU108" s="168" t="s">
        <v>83</v>
      </c>
      <c r="AV108" s="13" t="s">
        <v>83</v>
      </c>
      <c r="AW108" s="13" t="s">
        <v>35</v>
      </c>
      <c r="AX108" s="13" t="s">
        <v>74</v>
      </c>
      <c r="AY108" s="168" t="s">
        <v>139</v>
      </c>
    </row>
    <row r="109" spans="2:65" s="14" customFormat="1">
      <c r="B109" s="184"/>
      <c r="D109" s="161" t="s">
        <v>154</v>
      </c>
      <c r="E109" s="185" t="s">
        <v>3</v>
      </c>
      <c r="F109" s="186" t="s">
        <v>623</v>
      </c>
      <c r="H109" s="187">
        <v>0.22800000000000001</v>
      </c>
      <c r="I109" s="188"/>
      <c r="L109" s="184"/>
      <c r="M109" s="189"/>
      <c r="T109" s="190"/>
      <c r="AT109" s="185" t="s">
        <v>154</v>
      </c>
      <c r="AU109" s="185" t="s">
        <v>83</v>
      </c>
      <c r="AV109" s="14" t="s">
        <v>159</v>
      </c>
      <c r="AW109" s="14" t="s">
        <v>35</v>
      </c>
      <c r="AX109" s="14" t="s">
        <v>81</v>
      </c>
      <c r="AY109" s="185" t="s">
        <v>139</v>
      </c>
    </row>
    <row r="110" spans="2:65" s="1" customFormat="1" ht="16.5" customHeight="1">
      <c r="B110" s="132"/>
      <c r="C110" s="133" t="s">
        <v>159</v>
      </c>
      <c r="D110" s="133" t="s">
        <v>142</v>
      </c>
      <c r="E110" s="134" t="s">
        <v>1466</v>
      </c>
      <c r="F110" s="135" t="s">
        <v>1467</v>
      </c>
      <c r="G110" s="136" t="s">
        <v>604</v>
      </c>
      <c r="H110" s="137">
        <v>1.4259999999999999</v>
      </c>
      <c r="I110" s="138"/>
      <c r="J110" s="139">
        <f>ROUND(I110*H110,2)</f>
        <v>0</v>
      </c>
      <c r="K110" s="135" t="s">
        <v>146</v>
      </c>
      <c r="L110" s="33"/>
      <c r="M110" s="140" t="s">
        <v>3</v>
      </c>
      <c r="N110" s="141" t="s">
        <v>45</v>
      </c>
      <c r="P110" s="142">
        <f>O110*H110</f>
        <v>0</v>
      </c>
      <c r="Q110" s="142">
        <v>2.64E-3</v>
      </c>
      <c r="R110" s="142">
        <f>Q110*H110</f>
        <v>3.7646399999999997E-3</v>
      </c>
      <c r="S110" s="142">
        <v>0</v>
      </c>
      <c r="T110" s="143">
        <f>S110*H110</f>
        <v>0</v>
      </c>
      <c r="AR110" s="144" t="s">
        <v>159</v>
      </c>
      <c r="AT110" s="144" t="s">
        <v>142</v>
      </c>
      <c r="AU110" s="144" t="s">
        <v>83</v>
      </c>
      <c r="AY110" s="18" t="s">
        <v>139</v>
      </c>
      <c r="BE110" s="145">
        <f>IF(N110="základní",J110,0)</f>
        <v>0</v>
      </c>
      <c r="BF110" s="145">
        <f>IF(N110="snížená",J110,0)</f>
        <v>0</v>
      </c>
      <c r="BG110" s="145">
        <f>IF(N110="zákl. přenesená",J110,0)</f>
        <v>0</v>
      </c>
      <c r="BH110" s="145">
        <f>IF(N110="sníž. přenesená",J110,0)</f>
        <v>0</v>
      </c>
      <c r="BI110" s="145">
        <f>IF(N110="nulová",J110,0)</f>
        <v>0</v>
      </c>
      <c r="BJ110" s="18" t="s">
        <v>81</v>
      </c>
      <c r="BK110" s="145">
        <f>ROUND(I110*H110,2)</f>
        <v>0</v>
      </c>
      <c r="BL110" s="18" t="s">
        <v>159</v>
      </c>
      <c r="BM110" s="144" t="s">
        <v>1468</v>
      </c>
    </row>
    <row r="111" spans="2:65" s="1" customFormat="1">
      <c r="B111" s="33"/>
      <c r="D111" s="146" t="s">
        <v>148</v>
      </c>
      <c r="F111" s="147" t="s">
        <v>1469</v>
      </c>
      <c r="I111" s="148"/>
      <c r="L111" s="33"/>
      <c r="M111" s="149"/>
      <c r="T111" s="54"/>
      <c r="AT111" s="18" t="s">
        <v>148</v>
      </c>
      <c r="AU111" s="18" t="s">
        <v>83</v>
      </c>
    </row>
    <row r="112" spans="2:65" s="12" customFormat="1">
      <c r="B112" s="160"/>
      <c r="D112" s="161" t="s">
        <v>154</v>
      </c>
      <c r="E112" s="162" t="s">
        <v>3</v>
      </c>
      <c r="F112" s="163" t="s">
        <v>1470</v>
      </c>
      <c r="H112" s="162" t="s">
        <v>3</v>
      </c>
      <c r="I112" s="164"/>
      <c r="L112" s="160"/>
      <c r="M112" s="165"/>
      <c r="T112" s="166"/>
      <c r="AT112" s="162" t="s">
        <v>154</v>
      </c>
      <c r="AU112" s="162" t="s">
        <v>83</v>
      </c>
      <c r="AV112" s="12" t="s">
        <v>81</v>
      </c>
      <c r="AW112" s="12" t="s">
        <v>35</v>
      </c>
      <c r="AX112" s="12" t="s">
        <v>74</v>
      </c>
      <c r="AY112" s="162" t="s">
        <v>139</v>
      </c>
    </row>
    <row r="113" spans="2:65" s="12" customFormat="1">
      <c r="B113" s="160"/>
      <c r="D113" s="161" t="s">
        <v>154</v>
      </c>
      <c r="E113" s="162" t="s">
        <v>3</v>
      </c>
      <c r="F113" s="163" t="s">
        <v>1464</v>
      </c>
      <c r="H113" s="162" t="s">
        <v>3</v>
      </c>
      <c r="I113" s="164"/>
      <c r="L113" s="160"/>
      <c r="M113" s="165"/>
      <c r="T113" s="166"/>
      <c r="AT113" s="162" t="s">
        <v>154</v>
      </c>
      <c r="AU113" s="162" t="s">
        <v>83</v>
      </c>
      <c r="AV113" s="12" t="s">
        <v>81</v>
      </c>
      <c r="AW113" s="12" t="s">
        <v>35</v>
      </c>
      <c r="AX113" s="12" t="s">
        <v>74</v>
      </c>
      <c r="AY113" s="162" t="s">
        <v>139</v>
      </c>
    </row>
    <row r="114" spans="2:65" s="13" customFormat="1">
      <c r="B114" s="167"/>
      <c r="D114" s="161" t="s">
        <v>154</v>
      </c>
      <c r="E114" s="168" t="s">
        <v>3</v>
      </c>
      <c r="F114" s="169" t="s">
        <v>1471</v>
      </c>
      <c r="H114" s="170">
        <v>1.4259999999999999</v>
      </c>
      <c r="I114" s="171"/>
      <c r="L114" s="167"/>
      <c r="M114" s="172"/>
      <c r="T114" s="173"/>
      <c r="AT114" s="168" t="s">
        <v>154</v>
      </c>
      <c r="AU114" s="168" t="s">
        <v>83</v>
      </c>
      <c r="AV114" s="13" t="s">
        <v>83</v>
      </c>
      <c r="AW114" s="13" t="s">
        <v>35</v>
      </c>
      <c r="AX114" s="13" t="s">
        <v>74</v>
      </c>
      <c r="AY114" s="168" t="s">
        <v>139</v>
      </c>
    </row>
    <row r="115" spans="2:65" s="14" customFormat="1">
      <c r="B115" s="184"/>
      <c r="D115" s="161" t="s">
        <v>154</v>
      </c>
      <c r="E115" s="185" t="s">
        <v>3</v>
      </c>
      <c r="F115" s="186" t="s">
        <v>623</v>
      </c>
      <c r="H115" s="187">
        <v>1.4259999999999999</v>
      </c>
      <c r="I115" s="188"/>
      <c r="L115" s="184"/>
      <c r="M115" s="189"/>
      <c r="T115" s="190"/>
      <c r="AT115" s="185" t="s">
        <v>154</v>
      </c>
      <c r="AU115" s="185" t="s">
        <v>83</v>
      </c>
      <c r="AV115" s="14" t="s">
        <v>159</v>
      </c>
      <c r="AW115" s="14" t="s">
        <v>35</v>
      </c>
      <c r="AX115" s="14" t="s">
        <v>81</v>
      </c>
      <c r="AY115" s="185" t="s">
        <v>139</v>
      </c>
    </row>
    <row r="116" spans="2:65" s="1" customFormat="1" ht="16.5" customHeight="1">
      <c r="B116" s="132"/>
      <c r="C116" s="133" t="s">
        <v>166</v>
      </c>
      <c r="D116" s="133" t="s">
        <v>142</v>
      </c>
      <c r="E116" s="134" t="s">
        <v>1472</v>
      </c>
      <c r="F116" s="135" t="s">
        <v>1473</v>
      </c>
      <c r="G116" s="136" t="s">
        <v>604</v>
      </c>
      <c r="H116" s="137">
        <v>1.4259999999999999</v>
      </c>
      <c r="I116" s="138"/>
      <c r="J116" s="139">
        <f>ROUND(I116*H116,2)</f>
        <v>0</v>
      </c>
      <c r="K116" s="135" t="s">
        <v>146</v>
      </c>
      <c r="L116" s="33"/>
      <c r="M116" s="140" t="s">
        <v>3</v>
      </c>
      <c r="N116" s="141" t="s">
        <v>45</v>
      </c>
      <c r="P116" s="142">
        <f>O116*H116</f>
        <v>0</v>
      </c>
      <c r="Q116" s="142">
        <v>0</v>
      </c>
      <c r="R116" s="142">
        <f>Q116*H116</f>
        <v>0</v>
      </c>
      <c r="S116" s="142">
        <v>0</v>
      </c>
      <c r="T116" s="143">
        <f>S116*H116</f>
        <v>0</v>
      </c>
      <c r="AR116" s="144" t="s">
        <v>159</v>
      </c>
      <c r="AT116" s="144" t="s">
        <v>142</v>
      </c>
      <c r="AU116" s="144" t="s">
        <v>83</v>
      </c>
      <c r="AY116" s="18" t="s">
        <v>139</v>
      </c>
      <c r="BE116" s="145">
        <f>IF(N116="základní",J116,0)</f>
        <v>0</v>
      </c>
      <c r="BF116" s="145">
        <f>IF(N116="snížená",J116,0)</f>
        <v>0</v>
      </c>
      <c r="BG116" s="145">
        <f>IF(N116="zákl. přenesená",J116,0)</f>
        <v>0</v>
      </c>
      <c r="BH116" s="145">
        <f>IF(N116="sníž. přenesená",J116,0)</f>
        <v>0</v>
      </c>
      <c r="BI116" s="145">
        <f>IF(N116="nulová",J116,0)</f>
        <v>0</v>
      </c>
      <c r="BJ116" s="18" t="s">
        <v>81</v>
      </c>
      <c r="BK116" s="145">
        <f>ROUND(I116*H116,2)</f>
        <v>0</v>
      </c>
      <c r="BL116" s="18" t="s">
        <v>159</v>
      </c>
      <c r="BM116" s="144" t="s">
        <v>1474</v>
      </c>
    </row>
    <row r="117" spans="2:65" s="1" customFormat="1">
      <c r="B117" s="33"/>
      <c r="D117" s="146" t="s">
        <v>148</v>
      </c>
      <c r="F117" s="147" t="s">
        <v>1475</v>
      </c>
      <c r="I117" s="148"/>
      <c r="L117" s="33"/>
      <c r="M117" s="149"/>
      <c r="T117" s="54"/>
      <c r="AT117" s="18" t="s">
        <v>148</v>
      </c>
      <c r="AU117" s="18" t="s">
        <v>83</v>
      </c>
    </row>
    <row r="118" spans="2:65" s="11" customFormat="1" ht="22.8" customHeight="1">
      <c r="B118" s="120"/>
      <c r="D118" s="121" t="s">
        <v>73</v>
      </c>
      <c r="E118" s="130" t="s">
        <v>159</v>
      </c>
      <c r="F118" s="130" t="s">
        <v>876</v>
      </c>
      <c r="I118" s="123"/>
      <c r="J118" s="131">
        <f>BK118</f>
        <v>0</v>
      </c>
      <c r="L118" s="120"/>
      <c r="M118" s="125"/>
      <c r="P118" s="126">
        <f>SUM(P119:P132)</f>
        <v>0</v>
      </c>
      <c r="R118" s="126">
        <f>SUM(R119:R132)</f>
        <v>2.5497599999999999E-2</v>
      </c>
      <c r="T118" s="127">
        <f>SUM(T119:T132)</f>
        <v>0</v>
      </c>
      <c r="AR118" s="121" t="s">
        <v>81</v>
      </c>
      <c r="AT118" s="128" t="s">
        <v>73</v>
      </c>
      <c r="AU118" s="128" t="s">
        <v>81</v>
      </c>
      <c r="AY118" s="121" t="s">
        <v>139</v>
      </c>
      <c r="BK118" s="129">
        <f>SUM(BK119:BK132)</f>
        <v>0</v>
      </c>
    </row>
    <row r="119" spans="2:65" s="1" customFormat="1" ht="44.25" customHeight="1">
      <c r="B119" s="132"/>
      <c r="C119" s="133" t="s">
        <v>172</v>
      </c>
      <c r="D119" s="133" t="s">
        <v>142</v>
      </c>
      <c r="E119" s="134" t="s">
        <v>1476</v>
      </c>
      <c r="F119" s="135" t="s">
        <v>1477</v>
      </c>
      <c r="G119" s="136" t="s">
        <v>689</v>
      </c>
      <c r="H119" s="137">
        <v>0.18</v>
      </c>
      <c r="I119" s="138"/>
      <c r="J119" s="139">
        <f>ROUND(I119*H119,2)</f>
        <v>0</v>
      </c>
      <c r="K119" s="135" t="s">
        <v>146</v>
      </c>
      <c r="L119" s="33"/>
      <c r="M119" s="140" t="s">
        <v>3</v>
      </c>
      <c r="N119" s="141" t="s">
        <v>45</v>
      </c>
      <c r="P119" s="142">
        <f>O119*H119</f>
        <v>0</v>
      </c>
      <c r="Q119" s="142">
        <v>0</v>
      </c>
      <c r="R119" s="142">
        <f>Q119*H119</f>
        <v>0</v>
      </c>
      <c r="S119" s="142">
        <v>0</v>
      </c>
      <c r="T119" s="143">
        <f>S119*H119</f>
        <v>0</v>
      </c>
      <c r="AR119" s="144" t="s">
        <v>159</v>
      </c>
      <c r="AT119" s="144" t="s">
        <v>142</v>
      </c>
      <c r="AU119" s="144" t="s">
        <v>83</v>
      </c>
      <c r="AY119" s="18" t="s">
        <v>139</v>
      </c>
      <c r="BE119" s="145">
        <f>IF(N119="základní",J119,0)</f>
        <v>0</v>
      </c>
      <c r="BF119" s="145">
        <f>IF(N119="snížená",J119,0)</f>
        <v>0</v>
      </c>
      <c r="BG119" s="145">
        <f>IF(N119="zákl. přenesená",J119,0)</f>
        <v>0</v>
      </c>
      <c r="BH119" s="145">
        <f>IF(N119="sníž. přenesená",J119,0)</f>
        <v>0</v>
      </c>
      <c r="BI119" s="145">
        <f>IF(N119="nulová",J119,0)</f>
        <v>0</v>
      </c>
      <c r="BJ119" s="18" t="s">
        <v>81</v>
      </c>
      <c r="BK119" s="145">
        <f>ROUND(I119*H119,2)</f>
        <v>0</v>
      </c>
      <c r="BL119" s="18" t="s">
        <v>159</v>
      </c>
      <c r="BM119" s="144" t="s">
        <v>1478</v>
      </c>
    </row>
    <row r="120" spans="2:65" s="1" customFormat="1">
      <c r="B120" s="33"/>
      <c r="D120" s="146" t="s">
        <v>148</v>
      </c>
      <c r="F120" s="147" t="s">
        <v>1479</v>
      </c>
      <c r="I120" s="148"/>
      <c r="L120" s="33"/>
      <c r="M120" s="149"/>
      <c r="T120" s="54"/>
      <c r="AT120" s="18" t="s">
        <v>148</v>
      </c>
      <c r="AU120" s="18" t="s">
        <v>83</v>
      </c>
    </row>
    <row r="121" spans="2:65" s="12" customFormat="1">
      <c r="B121" s="160"/>
      <c r="D121" s="161" t="s">
        <v>154</v>
      </c>
      <c r="E121" s="162" t="s">
        <v>3</v>
      </c>
      <c r="F121" s="163" t="s">
        <v>1449</v>
      </c>
      <c r="H121" s="162" t="s">
        <v>3</v>
      </c>
      <c r="I121" s="164"/>
      <c r="L121" s="160"/>
      <c r="M121" s="165"/>
      <c r="T121" s="166"/>
      <c r="AT121" s="162" t="s">
        <v>154</v>
      </c>
      <c r="AU121" s="162" t="s">
        <v>83</v>
      </c>
      <c r="AV121" s="12" t="s">
        <v>81</v>
      </c>
      <c r="AW121" s="12" t="s">
        <v>35</v>
      </c>
      <c r="AX121" s="12" t="s">
        <v>74</v>
      </c>
      <c r="AY121" s="162" t="s">
        <v>139</v>
      </c>
    </row>
    <row r="122" spans="2:65" s="12" customFormat="1">
      <c r="B122" s="160"/>
      <c r="D122" s="161" t="s">
        <v>154</v>
      </c>
      <c r="E122" s="162" t="s">
        <v>3</v>
      </c>
      <c r="F122" s="163" t="s">
        <v>1480</v>
      </c>
      <c r="H122" s="162" t="s">
        <v>3</v>
      </c>
      <c r="I122" s="164"/>
      <c r="L122" s="160"/>
      <c r="M122" s="165"/>
      <c r="T122" s="166"/>
      <c r="AT122" s="162" t="s">
        <v>154</v>
      </c>
      <c r="AU122" s="162" t="s">
        <v>83</v>
      </c>
      <c r="AV122" s="12" t="s">
        <v>81</v>
      </c>
      <c r="AW122" s="12" t="s">
        <v>35</v>
      </c>
      <c r="AX122" s="12" t="s">
        <v>74</v>
      </c>
      <c r="AY122" s="162" t="s">
        <v>139</v>
      </c>
    </row>
    <row r="123" spans="2:65" s="13" customFormat="1">
      <c r="B123" s="167"/>
      <c r="D123" s="161" t="s">
        <v>154</v>
      </c>
      <c r="E123" s="168" t="s">
        <v>3</v>
      </c>
      <c r="F123" s="169" t="s">
        <v>1481</v>
      </c>
      <c r="H123" s="170">
        <v>0.18</v>
      </c>
      <c r="I123" s="171"/>
      <c r="L123" s="167"/>
      <c r="M123" s="172"/>
      <c r="T123" s="173"/>
      <c r="AT123" s="168" t="s">
        <v>154</v>
      </c>
      <c r="AU123" s="168" t="s">
        <v>83</v>
      </c>
      <c r="AV123" s="13" t="s">
        <v>83</v>
      </c>
      <c r="AW123" s="13" t="s">
        <v>35</v>
      </c>
      <c r="AX123" s="13" t="s">
        <v>74</v>
      </c>
      <c r="AY123" s="168" t="s">
        <v>139</v>
      </c>
    </row>
    <row r="124" spans="2:65" s="14" customFormat="1">
      <c r="B124" s="184"/>
      <c r="D124" s="161" t="s">
        <v>154</v>
      </c>
      <c r="E124" s="185" t="s">
        <v>3</v>
      </c>
      <c r="F124" s="186" t="s">
        <v>623</v>
      </c>
      <c r="H124" s="187">
        <v>0.18</v>
      </c>
      <c r="I124" s="188"/>
      <c r="L124" s="184"/>
      <c r="M124" s="189"/>
      <c r="T124" s="190"/>
      <c r="AT124" s="185" t="s">
        <v>154</v>
      </c>
      <c r="AU124" s="185" t="s">
        <v>83</v>
      </c>
      <c r="AV124" s="14" t="s">
        <v>159</v>
      </c>
      <c r="AW124" s="14" t="s">
        <v>35</v>
      </c>
      <c r="AX124" s="14" t="s">
        <v>81</v>
      </c>
      <c r="AY124" s="185" t="s">
        <v>139</v>
      </c>
    </row>
    <row r="125" spans="2:65" s="1" customFormat="1" ht="24.15" customHeight="1">
      <c r="B125" s="132"/>
      <c r="C125" s="133" t="s">
        <v>178</v>
      </c>
      <c r="D125" s="133" t="s">
        <v>142</v>
      </c>
      <c r="E125" s="134" t="s">
        <v>891</v>
      </c>
      <c r="F125" s="135" t="s">
        <v>892</v>
      </c>
      <c r="G125" s="136" t="s">
        <v>604</v>
      </c>
      <c r="H125" s="137">
        <v>1.92</v>
      </c>
      <c r="I125" s="138"/>
      <c r="J125" s="139">
        <f>ROUND(I125*H125,2)</f>
        <v>0</v>
      </c>
      <c r="K125" s="135" t="s">
        <v>146</v>
      </c>
      <c r="L125" s="33"/>
      <c r="M125" s="140" t="s">
        <v>3</v>
      </c>
      <c r="N125" s="141" t="s">
        <v>45</v>
      </c>
      <c r="P125" s="142">
        <f>O125*H125</f>
        <v>0</v>
      </c>
      <c r="Q125" s="142">
        <v>1.328E-2</v>
      </c>
      <c r="R125" s="142">
        <f>Q125*H125</f>
        <v>2.5497599999999999E-2</v>
      </c>
      <c r="S125" s="142">
        <v>0</v>
      </c>
      <c r="T125" s="143">
        <f>S125*H125</f>
        <v>0</v>
      </c>
      <c r="AR125" s="144" t="s">
        <v>159</v>
      </c>
      <c r="AT125" s="144" t="s">
        <v>142</v>
      </c>
      <c r="AU125" s="144" t="s">
        <v>83</v>
      </c>
      <c r="AY125" s="18" t="s">
        <v>139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8" t="s">
        <v>81</v>
      </c>
      <c r="BK125" s="145">
        <f>ROUND(I125*H125,2)</f>
        <v>0</v>
      </c>
      <c r="BL125" s="18" t="s">
        <v>159</v>
      </c>
      <c r="BM125" s="144" t="s">
        <v>1482</v>
      </c>
    </row>
    <row r="126" spans="2:65" s="1" customFormat="1">
      <c r="B126" s="33"/>
      <c r="D126" s="146" t="s">
        <v>148</v>
      </c>
      <c r="F126" s="147" t="s">
        <v>894</v>
      </c>
      <c r="I126" s="148"/>
      <c r="L126" s="33"/>
      <c r="M126" s="149"/>
      <c r="T126" s="54"/>
      <c r="AT126" s="18" t="s">
        <v>148</v>
      </c>
      <c r="AU126" s="18" t="s">
        <v>83</v>
      </c>
    </row>
    <row r="127" spans="2:65" s="12" customFormat="1">
      <c r="B127" s="160"/>
      <c r="D127" s="161" t="s">
        <v>154</v>
      </c>
      <c r="E127" s="162" t="s">
        <v>3</v>
      </c>
      <c r="F127" s="163" t="s">
        <v>1470</v>
      </c>
      <c r="H127" s="162" t="s">
        <v>3</v>
      </c>
      <c r="I127" s="164"/>
      <c r="L127" s="160"/>
      <c r="M127" s="165"/>
      <c r="T127" s="166"/>
      <c r="AT127" s="162" t="s">
        <v>154</v>
      </c>
      <c r="AU127" s="162" t="s">
        <v>83</v>
      </c>
      <c r="AV127" s="12" t="s">
        <v>81</v>
      </c>
      <c r="AW127" s="12" t="s">
        <v>35</v>
      </c>
      <c r="AX127" s="12" t="s">
        <v>74</v>
      </c>
      <c r="AY127" s="162" t="s">
        <v>139</v>
      </c>
    </row>
    <row r="128" spans="2:65" s="12" customFormat="1">
      <c r="B128" s="160"/>
      <c r="D128" s="161" t="s">
        <v>154</v>
      </c>
      <c r="E128" s="162" t="s">
        <v>3</v>
      </c>
      <c r="F128" s="163" t="s">
        <v>1480</v>
      </c>
      <c r="H128" s="162" t="s">
        <v>3</v>
      </c>
      <c r="I128" s="164"/>
      <c r="L128" s="160"/>
      <c r="M128" s="165"/>
      <c r="T128" s="166"/>
      <c r="AT128" s="162" t="s">
        <v>154</v>
      </c>
      <c r="AU128" s="162" t="s">
        <v>83</v>
      </c>
      <c r="AV128" s="12" t="s">
        <v>81</v>
      </c>
      <c r="AW128" s="12" t="s">
        <v>35</v>
      </c>
      <c r="AX128" s="12" t="s">
        <v>74</v>
      </c>
      <c r="AY128" s="162" t="s">
        <v>139</v>
      </c>
    </row>
    <row r="129" spans="2:65" s="13" customFormat="1">
      <c r="B129" s="167"/>
      <c r="D129" s="161" t="s">
        <v>154</v>
      </c>
      <c r="E129" s="168" t="s">
        <v>3</v>
      </c>
      <c r="F129" s="169" t="s">
        <v>1483</v>
      </c>
      <c r="H129" s="170">
        <v>1.92</v>
      </c>
      <c r="I129" s="171"/>
      <c r="L129" s="167"/>
      <c r="M129" s="172"/>
      <c r="T129" s="173"/>
      <c r="AT129" s="168" t="s">
        <v>154</v>
      </c>
      <c r="AU129" s="168" t="s">
        <v>83</v>
      </c>
      <c r="AV129" s="13" t="s">
        <v>83</v>
      </c>
      <c r="AW129" s="13" t="s">
        <v>35</v>
      </c>
      <c r="AX129" s="13" t="s">
        <v>74</v>
      </c>
      <c r="AY129" s="168" t="s">
        <v>139</v>
      </c>
    </row>
    <row r="130" spans="2:65" s="14" customFormat="1">
      <c r="B130" s="184"/>
      <c r="D130" s="161" t="s">
        <v>154</v>
      </c>
      <c r="E130" s="185" t="s">
        <v>3</v>
      </c>
      <c r="F130" s="186" t="s">
        <v>623</v>
      </c>
      <c r="H130" s="187">
        <v>1.92</v>
      </c>
      <c r="I130" s="188"/>
      <c r="L130" s="184"/>
      <c r="M130" s="189"/>
      <c r="T130" s="190"/>
      <c r="AT130" s="185" t="s">
        <v>154</v>
      </c>
      <c r="AU130" s="185" t="s">
        <v>83</v>
      </c>
      <c r="AV130" s="14" t="s">
        <v>159</v>
      </c>
      <c r="AW130" s="14" t="s">
        <v>35</v>
      </c>
      <c r="AX130" s="14" t="s">
        <v>81</v>
      </c>
      <c r="AY130" s="185" t="s">
        <v>139</v>
      </c>
    </row>
    <row r="131" spans="2:65" s="1" customFormat="1" ht="24.15" customHeight="1">
      <c r="B131" s="132"/>
      <c r="C131" s="133" t="s">
        <v>140</v>
      </c>
      <c r="D131" s="133" t="s">
        <v>142</v>
      </c>
      <c r="E131" s="134" t="s">
        <v>898</v>
      </c>
      <c r="F131" s="135" t="s">
        <v>899</v>
      </c>
      <c r="G131" s="136" t="s">
        <v>604</v>
      </c>
      <c r="H131" s="137">
        <v>1.92</v>
      </c>
      <c r="I131" s="138"/>
      <c r="J131" s="139">
        <f>ROUND(I131*H131,2)</f>
        <v>0</v>
      </c>
      <c r="K131" s="135" t="s">
        <v>146</v>
      </c>
      <c r="L131" s="33"/>
      <c r="M131" s="140" t="s">
        <v>3</v>
      </c>
      <c r="N131" s="141" t="s">
        <v>45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159</v>
      </c>
      <c r="AT131" s="144" t="s">
        <v>142</v>
      </c>
      <c r="AU131" s="144" t="s">
        <v>83</v>
      </c>
      <c r="AY131" s="18" t="s">
        <v>139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8" t="s">
        <v>81</v>
      </c>
      <c r="BK131" s="145">
        <f>ROUND(I131*H131,2)</f>
        <v>0</v>
      </c>
      <c r="BL131" s="18" t="s">
        <v>159</v>
      </c>
      <c r="BM131" s="144" t="s">
        <v>1484</v>
      </c>
    </row>
    <row r="132" spans="2:65" s="1" customFormat="1">
      <c r="B132" s="33"/>
      <c r="D132" s="146" t="s">
        <v>148</v>
      </c>
      <c r="F132" s="147" t="s">
        <v>901</v>
      </c>
      <c r="I132" s="148"/>
      <c r="L132" s="33"/>
      <c r="M132" s="149"/>
      <c r="T132" s="54"/>
      <c r="AT132" s="18" t="s">
        <v>148</v>
      </c>
      <c r="AU132" s="18" t="s">
        <v>83</v>
      </c>
    </row>
    <row r="133" spans="2:65" s="11" customFormat="1" ht="22.8" customHeight="1">
      <c r="B133" s="120"/>
      <c r="D133" s="121" t="s">
        <v>73</v>
      </c>
      <c r="E133" s="130" t="s">
        <v>187</v>
      </c>
      <c r="F133" s="130" t="s">
        <v>1017</v>
      </c>
      <c r="I133" s="123"/>
      <c r="J133" s="131">
        <f>BK133</f>
        <v>0</v>
      </c>
      <c r="L133" s="120"/>
      <c r="M133" s="125"/>
      <c r="P133" s="126">
        <f>SUM(P134:P249)</f>
        <v>0</v>
      </c>
      <c r="R133" s="126">
        <f>SUM(R134:R249)</f>
        <v>2.5582192400000001</v>
      </c>
      <c r="T133" s="127">
        <f>SUM(T134:T249)</f>
        <v>4.8599420000000002</v>
      </c>
      <c r="AR133" s="121" t="s">
        <v>81</v>
      </c>
      <c r="AT133" s="128" t="s">
        <v>73</v>
      </c>
      <c r="AU133" s="128" t="s">
        <v>81</v>
      </c>
      <c r="AY133" s="121" t="s">
        <v>139</v>
      </c>
      <c r="BK133" s="129">
        <f>SUM(BK134:BK249)</f>
        <v>0</v>
      </c>
    </row>
    <row r="134" spans="2:65" s="1" customFormat="1" ht="37.799999999999997" customHeight="1">
      <c r="B134" s="132"/>
      <c r="C134" s="133" t="s">
        <v>187</v>
      </c>
      <c r="D134" s="133" t="s">
        <v>142</v>
      </c>
      <c r="E134" s="134" t="s">
        <v>1485</v>
      </c>
      <c r="F134" s="135" t="s">
        <v>1486</v>
      </c>
      <c r="G134" s="136" t="s">
        <v>604</v>
      </c>
      <c r="H134" s="137">
        <v>14.4</v>
      </c>
      <c r="I134" s="138"/>
      <c r="J134" s="139">
        <f>ROUND(I134*H134,2)</f>
        <v>0</v>
      </c>
      <c r="K134" s="135" t="s">
        <v>146</v>
      </c>
      <c r="L134" s="33"/>
      <c r="M134" s="140" t="s">
        <v>3</v>
      </c>
      <c r="N134" s="141" t="s">
        <v>45</v>
      </c>
      <c r="P134" s="142">
        <f>O134*H134</f>
        <v>0</v>
      </c>
      <c r="Q134" s="142">
        <v>4.0000000000000003E-5</v>
      </c>
      <c r="R134" s="142">
        <f>Q134*H134</f>
        <v>5.7600000000000001E-4</v>
      </c>
      <c r="S134" s="142">
        <v>0</v>
      </c>
      <c r="T134" s="143">
        <f>S134*H134</f>
        <v>0</v>
      </c>
      <c r="AR134" s="144" t="s">
        <v>159</v>
      </c>
      <c r="AT134" s="144" t="s">
        <v>142</v>
      </c>
      <c r="AU134" s="144" t="s">
        <v>83</v>
      </c>
      <c r="AY134" s="18" t="s">
        <v>139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8" t="s">
        <v>81</v>
      </c>
      <c r="BK134" s="145">
        <f>ROUND(I134*H134,2)</f>
        <v>0</v>
      </c>
      <c r="BL134" s="18" t="s">
        <v>159</v>
      </c>
      <c r="BM134" s="144" t="s">
        <v>1487</v>
      </c>
    </row>
    <row r="135" spans="2:65" s="1" customFormat="1">
      <c r="B135" s="33"/>
      <c r="D135" s="146" t="s">
        <v>148</v>
      </c>
      <c r="F135" s="147" t="s">
        <v>1488</v>
      </c>
      <c r="I135" s="148"/>
      <c r="L135" s="33"/>
      <c r="M135" s="149"/>
      <c r="T135" s="54"/>
      <c r="AT135" s="18" t="s">
        <v>148</v>
      </c>
      <c r="AU135" s="18" t="s">
        <v>83</v>
      </c>
    </row>
    <row r="136" spans="2:65" s="12" customFormat="1">
      <c r="B136" s="160"/>
      <c r="D136" s="161" t="s">
        <v>154</v>
      </c>
      <c r="E136" s="162" t="s">
        <v>3</v>
      </c>
      <c r="F136" s="163" t="s">
        <v>1489</v>
      </c>
      <c r="H136" s="162" t="s">
        <v>3</v>
      </c>
      <c r="I136" s="164"/>
      <c r="L136" s="160"/>
      <c r="M136" s="165"/>
      <c r="T136" s="166"/>
      <c r="AT136" s="162" t="s">
        <v>154</v>
      </c>
      <c r="AU136" s="162" t="s">
        <v>83</v>
      </c>
      <c r="AV136" s="12" t="s">
        <v>81</v>
      </c>
      <c r="AW136" s="12" t="s">
        <v>35</v>
      </c>
      <c r="AX136" s="12" t="s">
        <v>74</v>
      </c>
      <c r="AY136" s="162" t="s">
        <v>139</v>
      </c>
    </row>
    <row r="137" spans="2:65" s="13" customFormat="1">
      <c r="B137" s="167"/>
      <c r="D137" s="161" t="s">
        <v>154</v>
      </c>
      <c r="E137" s="168" t="s">
        <v>3</v>
      </c>
      <c r="F137" s="169" t="s">
        <v>1490</v>
      </c>
      <c r="H137" s="170">
        <v>14.4</v>
      </c>
      <c r="I137" s="171"/>
      <c r="L137" s="167"/>
      <c r="M137" s="172"/>
      <c r="T137" s="173"/>
      <c r="AT137" s="168" t="s">
        <v>154</v>
      </c>
      <c r="AU137" s="168" t="s">
        <v>83</v>
      </c>
      <c r="AV137" s="13" t="s">
        <v>83</v>
      </c>
      <c r="AW137" s="13" t="s">
        <v>35</v>
      </c>
      <c r="AX137" s="13" t="s">
        <v>81</v>
      </c>
      <c r="AY137" s="168" t="s">
        <v>139</v>
      </c>
    </row>
    <row r="138" spans="2:65" s="1" customFormat="1" ht="24.15" customHeight="1">
      <c r="B138" s="132"/>
      <c r="C138" s="133" t="s">
        <v>191</v>
      </c>
      <c r="D138" s="133" t="s">
        <v>142</v>
      </c>
      <c r="E138" s="134" t="s">
        <v>1491</v>
      </c>
      <c r="F138" s="135" t="s">
        <v>1492</v>
      </c>
      <c r="G138" s="136" t="s">
        <v>169</v>
      </c>
      <c r="H138" s="137">
        <v>1.2689999999999999</v>
      </c>
      <c r="I138" s="138"/>
      <c r="J138" s="139">
        <f>ROUND(I138*H138,2)</f>
        <v>0</v>
      </c>
      <c r="K138" s="135" t="s">
        <v>146</v>
      </c>
      <c r="L138" s="33"/>
      <c r="M138" s="140" t="s">
        <v>3</v>
      </c>
      <c r="N138" s="141" t="s">
        <v>45</v>
      </c>
      <c r="P138" s="142">
        <f>O138*H138</f>
        <v>0</v>
      </c>
      <c r="Q138" s="142">
        <v>6.2E-4</v>
      </c>
      <c r="R138" s="142">
        <f>Q138*H138</f>
        <v>7.8677999999999994E-4</v>
      </c>
      <c r="S138" s="142">
        <v>0</v>
      </c>
      <c r="T138" s="143">
        <f>S138*H138</f>
        <v>0</v>
      </c>
      <c r="AR138" s="144" t="s">
        <v>159</v>
      </c>
      <c r="AT138" s="144" t="s">
        <v>142</v>
      </c>
      <c r="AU138" s="144" t="s">
        <v>83</v>
      </c>
      <c r="AY138" s="18" t="s">
        <v>139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8" t="s">
        <v>81</v>
      </c>
      <c r="BK138" s="145">
        <f>ROUND(I138*H138,2)</f>
        <v>0</v>
      </c>
      <c r="BL138" s="18" t="s">
        <v>159</v>
      </c>
      <c r="BM138" s="144" t="s">
        <v>1493</v>
      </c>
    </row>
    <row r="139" spans="2:65" s="1" customFormat="1">
      <c r="B139" s="33"/>
      <c r="D139" s="146" t="s">
        <v>148</v>
      </c>
      <c r="F139" s="147" t="s">
        <v>1494</v>
      </c>
      <c r="I139" s="148"/>
      <c r="L139" s="33"/>
      <c r="M139" s="149"/>
      <c r="T139" s="54"/>
      <c r="AT139" s="18" t="s">
        <v>148</v>
      </c>
      <c r="AU139" s="18" t="s">
        <v>83</v>
      </c>
    </row>
    <row r="140" spans="2:65" s="12" customFormat="1">
      <c r="B140" s="160"/>
      <c r="D140" s="161" t="s">
        <v>154</v>
      </c>
      <c r="E140" s="162" t="s">
        <v>3</v>
      </c>
      <c r="F140" s="163" t="s">
        <v>1449</v>
      </c>
      <c r="H140" s="162" t="s">
        <v>3</v>
      </c>
      <c r="I140" s="164"/>
      <c r="L140" s="160"/>
      <c r="M140" s="165"/>
      <c r="T140" s="166"/>
      <c r="AT140" s="162" t="s">
        <v>154</v>
      </c>
      <c r="AU140" s="162" t="s">
        <v>83</v>
      </c>
      <c r="AV140" s="12" t="s">
        <v>81</v>
      </c>
      <c r="AW140" s="12" t="s">
        <v>35</v>
      </c>
      <c r="AX140" s="12" t="s">
        <v>74</v>
      </c>
      <c r="AY140" s="162" t="s">
        <v>139</v>
      </c>
    </row>
    <row r="141" spans="2:65" s="12" customFormat="1">
      <c r="B141" s="160"/>
      <c r="D141" s="161" t="s">
        <v>154</v>
      </c>
      <c r="E141" s="162" t="s">
        <v>3</v>
      </c>
      <c r="F141" s="163" t="s">
        <v>1495</v>
      </c>
      <c r="H141" s="162" t="s">
        <v>3</v>
      </c>
      <c r="I141" s="164"/>
      <c r="L141" s="160"/>
      <c r="M141" s="165"/>
      <c r="T141" s="166"/>
      <c r="AT141" s="162" t="s">
        <v>154</v>
      </c>
      <c r="AU141" s="162" t="s">
        <v>83</v>
      </c>
      <c r="AV141" s="12" t="s">
        <v>81</v>
      </c>
      <c r="AW141" s="12" t="s">
        <v>35</v>
      </c>
      <c r="AX141" s="12" t="s">
        <v>74</v>
      </c>
      <c r="AY141" s="162" t="s">
        <v>139</v>
      </c>
    </row>
    <row r="142" spans="2:65" s="12" customFormat="1" ht="30.6">
      <c r="B142" s="160"/>
      <c r="D142" s="161" t="s">
        <v>154</v>
      </c>
      <c r="E142" s="162" t="s">
        <v>3</v>
      </c>
      <c r="F142" s="163" t="s">
        <v>1496</v>
      </c>
      <c r="H142" s="162" t="s">
        <v>3</v>
      </c>
      <c r="I142" s="164"/>
      <c r="L142" s="160"/>
      <c r="M142" s="165"/>
      <c r="T142" s="166"/>
      <c r="AT142" s="162" t="s">
        <v>154</v>
      </c>
      <c r="AU142" s="162" t="s">
        <v>83</v>
      </c>
      <c r="AV142" s="12" t="s">
        <v>81</v>
      </c>
      <c r="AW142" s="12" t="s">
        <v>35</v>
      </c>
      <c r="AX142" s="12" t="s">
        <v>74</v>
      </c>
      <c r="AY142" s="162" t="s">
        <v>139</v>
      </c>
    </row>
    <row r="143" spans="2:65" s="13" customFormat="1">
      <c r="B143" s="167"/>
      <c r="D143" s="161" t="s">
        <v>154</v>
      </c>
      <c r="E143" s="168" t="s">
        <v>3</v>
      </c>
      <c r="F143" s="169" t="s">
        <v>1497</v>
      </c>
      <c r="H143" s="170">
        <v>1.2689999999999999</v>
      </c>
      <c r="I143" s="171"/>
      <c r="L143" s="167"/>
      <c r="M143" s="172"/>
      <c r="T143" s="173"/>
      <c r="AT143" s="168" t="s">
        <v>154</v>
      </c>
      <c r="AU143" s="168" t="s">
        <v>83</v>
      </c>
      <c r="AV143" s="13" t="s">
        <v>83</v>
      </c>
      <c r="AW143" s="13" t="s">
        <v>35</v>
      </c>
      <c r="AX143" s="13" t="s">
        <v>74</v>
      </c>
      <c r="AY143" s="168" t="s">
        <v>139</v>
      </c>
    </row>
    <row r="144" spans="2:65" s="14" customFormat="1">
      <c r="B144" s="184"/>
      <c r="D144" s="161" t="s">
        <v>154</v>
      </c>
      <c r="E144" s="185" t="s">
        <v>3</v>
      </c>
      <c r="F144" s="186" t="s">
        <v>623</v>
      </c>
      <c r="H144" s="187">
        <v>1.2689999999999999</v>
      </c>
      <c r="I144" s="188"/>
      <c r="L144" s="184"/>
      <c r="M144" s="189"/>
      <c r="T144" s="190"/>
      <c r="AT144" s="185" t="s">
        <v>154</v>
      </c>
      <c r="AU144" s="185" t="s">
        <v>83</v>
      </c>
      <c r="AV144" s="14" t="s">
        <v>159</v>
      </c>
      <c r="AW144" s="14" t="s">
        <v>35</v>
      </c>
      <c r="AX144" s="14" t="s">
        <v>81</v>
      </c>
      <c r="AY144" s="185" t="s">
        <v>139</v>
      </c>
    </row>
    <row r="145" spans="2:65" s="1" customFormat="1" ht="21.75" customHeight="1">
      <c r="B145" s="132"/>
      <c r="C145" s="133" t="s">
        <v>196</v>
      </c>
      <c r="D145" s="133" t="s">
        <v>142</v>
      </c>
      <c r="E145" s="134" t="s">
        <v>1498</v>
      </c>
      <c r="F145" s="135" t="s">
        <v>1499</v>
      </c>
      <c r="G145" s="136" t="s">
        <v>604</v>
      </c>
      <c r="H145" s="137">
        <v>1.1679999999999999</v>
      </c>
      <c r="I145" s="138"/>
      <c r="J145" s="139">
        <f>ROUND(I145*H145,2)</f>
        <v>0</v>
      </c>
      <c r="K145" s="135" t="s">
        <v>146</v>
      </c>
      <c r="L145" s="33"/>
      <c r="M145" s="140" t="s">
        <v>3</v>
      </c>
      <c r="N145" s="141" t="s">
        <v>45</v>
      </c>
      <c r="P145" s="142">
        <f>O145*H145</f>
        <v>0</v>
      </c>
      <c r="Q145" s="142">
        <v>0</v>
      </c>
      <c r="R145" s="142">
        <f>Q145*H145</f>
        <v>0</v>
      </c>
      <c r="S145" s="142">
        <v>0.32400000000000001</v>
      </c>
      <c r="T145" s="143">
        <f>S145*H145</f>
        <v>0.37843199999999999</v>
      </c>
      <c r="AR145" s="144" t="s">
        <v>159</v>
      </c>
      <c r="AT145" s="144" t="s">
        <v>142</v>
      </c>
      <c r="AU145" s="144" t="s">
        <v>83</v>
      </c>
      <c r="AY145" s="18" t="s">
        <v>139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8" t="s">
        <v>81</v>
      </c>
      <c r="BK145" s="145">
        <f>ROUND(I145*H145,2)</f>
        <v>0</v>
      </c>
      <c r="BL145" s="18" t="s">
        <v>159</v>
      </c>
      <c r="BM145" s="144" t="s">
        <v>1500</v>
      </c>
    </row>
    <row r="146" spans="2:65" s="1" customFormat="1">
      <c r="B146" s="33"/>
      <c r="D146" s="146" t="s">
        <v>148</v>
      </c>
      <c r="F146" s="147" t="s">
        <v>1501</v>
      </c>
      <c r="I146" s="148"/>
      <c r="L146" s="33"/>
      <c r="M146" s="149"/>
      <c r="T146" s="54"/>
      <c r="AT146" s="18" t="s">
        <v>148</v>
      </c>
      <c r="AU146" s="18" t="s">
        <v>83</v>
      </c>
    </row>
    <row r="147" spans="2:65" s="12" customFormat="1">
      <c r="B147" s="160"/>
      <c r="D147" s="161" t="s">
        <v>154</v>
      </c>
      <c r="E147" s="162" t="s">
        <v>3</v>
      </c>
      <c r="F147" s="163" t="s">
        <v>1502</v>
      </c>
      <c r="H147" s="162" t="s">
        <v>3</v>
      </c>
      <c r="I147" s="164"/>
      <c r="L147" s="160"/>
      <c r="M147" s="165"/>
      <c r="T147" s="166"/>
      <c r="AT147" s="162" t="s">
        <v>154</v>
      </c>
      <c r="AU147" s="162" t="s">
        <v>83</v>
      </c>
      <c r="AV147" s="12" t="s">
        <v>81</v>
      </c>
      <c r="AW147" s="12" t="s">
        <v>35</v>
      </c>
      <c r="AX147" s="12" t="s">
        <v>74</v>
      </c>
      <c r="AY147" s="162" t="s">
        <v>139</v>
      </c>
    </row>
    <row r="148" spans="2:65" s="12" customFormat="1">
      <c r="B148" s="160"/>
      <c r="D148" s="161" t="s">
        <v>154</v>
      </c>
      <c r="E148" s="162" t="s">
        <v>3</v>
      </c>
      <c r="F148" s="163" t="s">
        <v>1503</v>
      </c>
      <c r="H148" s="162" t="s">
        <v>3</v>
      </c>
      <c r="I148" s="164"/>
      <c r="L148" s="160"/>
      <c r="M148" s="165"/>
      <c r="T148" s="166"/>
      <c r="AT148" s="162" t="s">
        <v>154</v>
      </c>
      <c r="AU148" s="162" t="s">
        <v>83</v>
      </c>
      <c r="AV148" s="12" t="s">
        <v>81</v>
      </c>
      <c r="AW148" s="12" t="s">
        <v>35</v>
      </c>
      <c r="AX148" s="12" t="s">
        <v>74</v>
      </c>
      <c r="AY148" s="162" t="s">
        <v>139</v>
      </c>
    </row>
    <row r="149" spans="2:65" s="12" customFormat="1">
      <c r="B149" s="160"/>
      <c r="D149" s="161" t="s">
        <v>154</v>
      </c>
      <c r="E149" s="162" t="s">
        <v>3</v>
      </c>
      <c r="F149" s="163" t="s">
        <v>1504</v>
      </c>
      <c r="H149" s="162" t="s">
        <v>3</v>
      </c>
      <c r="I149" s="164"/>
      <c r="L149" s="160"/>
      <c r="M149" s="165"/>
      <c r="T149" s="166"/>
      <c r="AT149" s="162" t="s">
        <v>154</v>
      </c>
      <c r="AU149" s="162" t="s">
        <v>83</v>
      </c>
      <c r="AV149" s="12" t="s">
        <v>81</v>
      </c>
      <c r="AW149" s="12" t="s">
        <v>35</v>
      </c>
      <c r="AX149" s="12" t="s">
        <v>74</v>
      </c>
      <c r="AY149" s="162" t="s">
        <v>139</v>
      </c>
    </row>
    <row r="150" spans="2:65" s="13" customFormat="1">
      <c r="B150" s="167"/>
      <c r="D150" s="161" t="s">
        <v>154</v>
      </c>
      <c r="E150" s="168" t="s">
        <v>3</v>
      </c>
      <c r="F150" s="169" t="s">
        <v>1505</v>
      </c>
      <c r="H150" s="170">
        <v>1.1679999999999999</v>
      </c>
      <c r="I150" s="171"/>
      <c r="L150" s="167"/>
      <c r="M150" s="172"/>
      <c r="T150" s="173"/>
      <c r="AT150" s="168" t="s">
        <v>154</v>
      </c>
      <c r="AU150" s="168" t="s">
        <v>83</v>
      </c>
      <c r="AV150" s="13" t="s">
        <v>83</v>
      </c>
      <c r="AW150" s="13" t="s">
        <v>35</v>
      </c>
      <c r="AX150" s="13" t="s">
        <v>81</v>
      </c>
      <c r="AY150" s="168" t="s">
        <v>139</v>
      </c>
    </row>
    <row r="151" spans="2:65" s="1" customFormat="1" ht="24.15" customHeight="1">
      <c r="B151" s="132"/>
      <c r="C151" s="133" t="s">
        <v>9</v>
      </c>
      <c r="D151" s="133" t="s">
        <v>142</v>
      </c>
      <c r="E151" s="134" t="s">
        <v>1506</v>
      </c>
      <c r="F151" s="135" t="s">
        <v>1507</v>
      </c>
      <c r="G151" s="136" t="s">
        <v>689</v>
      </c>
      <c r="H151" s="137">
        <v>1.44</v>
      </c>
      <c r="I151" s="138"/>
      <c r="J151" s="139">
        <f>ROUND(I151*H151,2)</f>
        <v>0</v>
      </c>
      <c r="K151" s="135" t="s">
        <v>146</v>
      </c>
      <c r="L151" s="33"/>
      <c r="M151" s="140" t="s">
        <v>3</v>
      </c>
      <c r="N151" s="141" t="s">
        <v>45</v>
      </c>
      <c r="P151" s="142">
        <f>O151*H151</f>
        <v>0</v>
      </c>
      <c r="Q151" s="142">
        <v>0</v>
      </c>
      <c r="R151" s="142">
        <f>Q151*H151</f>
        <v>0</v>
      </c>
      <c r="S151" s="142">
        <v>2.2000000000000002</v>
      </c>
      <c r="T151" s="143">
        <f>S151*H151</f>
        <v>3.1680000000000001</v>
      </c>
      <c r="AR151" s="144" t="s">
        <v>159</v>
      </c>
      <c r="AT151" s="144" t="s">
        <v>142</v>
      </c>
      <c r="AU151" s="144" t="s">
        <v>83</v>
      </c>
      <c r="AY151" s="18" t="s">
        <v>139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8" t="s">
        <v>81</v>
      </c>
      <c r="BK151" s="145">
        <f>ROUND(I151*H151,2)</f>
        <v>0</v>
      </c>
      <c r="BL151" s="18" t="s">
        <v>159</v>
      </c>
      <c r="BM151" s="144" t="s">
        <v>1508</v>
      </c>
    </row>
    <row r="152" spans="2:65" s="1" customFormat="1">
      <c r="B152" s="33"/>
      <c r="D152" s="146" t="s">
        <v>148</v>
      </c>
      <c r="F152" s="147" t="s">
        <v>1509</v>
      </c>
      <c r="I152" s="148"/>
      <c r="L152" s="33"/>
      <c r="M152" s="149"/>
      <c r="T152" s="54"/>
      <c r="AT152" s="18" t="s">
        <v>148</v>
      </c>
      <c r="AU152" s="18" t="s">
        <v>83</v>
      </c>
    </row>
    <row r="153" spans="2:65" s="12" customFormat="1">
      <c r="B153" s="160"/>
      <c r="D153" s="161" t="s">
        <v>154</v>
      </c>
      <c r="E153" s="162" t="s">
        <v>3</v>
      </c>
      <c r="F153" s="163" t="s">
        <v>1502</v>
      </c>
      <c r="H153" s="162" t="s">
        <v>3</v>
      </c>
      <c r="I153" s="164"/>
      <c r="L153" s="160"/>
      <c r="M153" s="165"/>
      <c r="T153" s="166"/>
      <c r="AT153" s="162" t="s">
        <v>154</v>
      </c>
      <c r="AU153" s="162" t="s">
        <v>83</v>
      </c>
      <c r="AV153" s="12" t="s">
        <v>81</v>
      </c>
      <c r="AW153" s="12" t="s">
        <v>35</v>
      </c>
      <c r="AX153" s="12" t="s">
        <v>74</v>
      </c>
      <c r="AY153" s="162" t="s">
        <v>139</v>
      </c>
    </row>
    <row r="154" spans="2:65" s="12" customFormat="1">
      <c r="B154" s="160"/>
      <c r="D154" s="161" t="s">
        <v>154</v>
      </c>
      <c r="E154" s="162" t="s">
        <v>3</v>
      </c>
      <c r="F154" s="163" t="s">
        <v>1503</v>
      </c>
      <c r="H154" s="162" t="s">
        <v>3</v>
      </c>
      <c r="I154" s="164"/>
      <c r="L154" s="160"/>
      <c r="M154" s="165"/>
      <c r="T154" s="166"/>
      <c r="AT154" s="162" t="s">
        <v>154</v>
      </c>
      <c r="AU154" s="162" t="s">
        <v>83</v>
      </c>
      <c r="AV154" s="12" t="s">
        <v>81</v>
      </c>
      <c r="AW154" s="12" t="s">
        <v>35</v>
      </c>
      <c r="AX154" s="12" t="s">
        <v>74</v>
      </c>
      <c r="AY154" s="162" t="s">
        <v>139</v>
      </c>
    </row>
    <row r="155" spans="2:65" s="12" customFormat="1">
      <c r="B155" s="160"/>
      <c r="D155" s="161" t="s">
        <v>154</v>
      </c>
      <c r="E155" s="162" t="s">
        <v>3</v>
      </c>
      <c r="F155" s="163" t="s">
        <v>1510</v>
      </c>
      <c r="H155" s="162" t="s">
        <v>3</v>
      </c>
      <c r="I155" s="164"/>
      <c r="L155" s="160"/>
      <c r="M155" s="165"/>
      <c r="T155" s="166"/>
      <c r="AT155" s="162" t="s">
        <v>154</v>
      </c>
      <c r="AU155" s="162" t="s">
        <v>83</v>
      </c>
      <c r="AV155" s="12" t="s">
        <v>81</v>
      </c>
      <c r="AW155" s="12" t="s">
        <v>35</v>
      </c>
      <c r="AX155" s="12" t="s">
        <v>74</v>
      </c>
      <c r="AY155" s="162" t="s">
        <v>139</v>
      </c>
    </row>
    <row r="156" spans="2:65" s="13" customFormat="1">
      <c r="B156" s="167"/>
      <c r="D156" s="161" t="s">
        <v>154</v>
      </c>
      <c r="E156" s="168" t="s">
        <v>3</v>
      </c>
      <c r="F156" s="169" t="s">
        <v>1511</v>
      </c>
      <c r="H156" s="170">
        <v>1.44</v>
      </c>
      <c r="I156" s="171"/>
      <c r="L156" s="167"/>
      <c r="M156" s="172"/>
      <c r="T156" s="173"/>
      <c r="AT156" s="168" t="s">
        <v>154</v>
      </c>
      <c r="AU156" s="168" t="s">
        <v>83</v>
      </c>
      <c r="AV156" s="13" t="s">
        <v>83</v>
      </c>
      <c r="AW156" s="13" t="s">
        <v>35</v>
      </c>
      <c r="AX156" s="13" t="s">
        <v>81</v>
      </c>
      <c r="AY156" s="168" t="s">
        <v>139</v>
      </c>
    </row>
    <row r="157" spans="2:65" s="1" customFormat="1" ht="44.25" customHeight="1">
      <c r="B157" s="132"/>
      <c r="C157" s="133" t="s">
        <v>205</v>
      </c>
      <c r="D157" s="133" t="s">
        <v>142</v>
      </c>
      <c r="E157" s="134" t="s">
        <v>1429</v>
      </c>
      <c r="F157" s="135" t="s">
        <v>1430</v>
      </c>
      <c r="G157" s="136" t="s">
        <v>169</v>
      </c>
      <c r="H157" s="137">
        <v>0.15</v>
      </c>
      <c r="I157" s="138"/>
      <c r="J157" s="139">
        <f>ROUND(I157*H157,2)</f>
        <v>0</v>
      </c>
      <c r="K157" s="135" t="s">
        <v>146</v>
      </c>
      <c r="L157" s="33"/>
      <c r="M157" s="140" t="s">
        <v>3</v>
      </c>
      <c r="N157" s="141" t="s">
        <v>45</v>
      </c>
      <c r="P157" s="142">
        <f>O157*H157</f>
        <v>0</v>
      </c>
      <c r="Q157" s="142">
        <v>1.47E-3</v>
      </c>
      <c r="R157" s="142">
        <f>Q157*H157</f>
        <v>2.2049999999999999E-4</v>
      </c>
      <c r="S157" s="142">
        <v>3.9E-2</v>
      </c>
      <c r="T157" s="143">
        <f>S157*H157</f>
        <v>5.8500000000000002E-3</v>
      </c>
      <c r="AR157" s="144" t="s">
        <v>159</v>
      </c>
      <c r="AT157" s="144" t="s">
        <v>142</v>
      </c>
      <c r="AU157" s="144" t="s">
        <v>83</v>
      </c>
      <c r="AY157" s="18" t="s">
        <v>139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8" t="s">
        <v>81</v>
      </c>
      <c r="BK157" s="145">
        <f>ROUND(I157*H157,2)</f>
        <v>0</v>
      </c>
      <c r="BL157" s="18" t="s">
        <v>159</v>
      </c>
      <c r="BM157" s="144" t="s">
        <v>1512</v>
      </c>
    </row>
    <row r="158" spans="2:65" s="1" customFormat="1">
      <c r="B158" s="33"/>
      <c r="D158" s="146" t="s">
        <v>148</v>
      </c>
      <c r="F158" s="147" t="s">
        <v>1432</v>
      </c>
      <c r="I158" s="148"/>
      <c r="L158" s="33"/>
      <c r="M158" s="149"/>
      <c r="T158" s="54"/>
      <c r="AT158" s="18" t="s">
        <v>148</v>
      </c>
      <c r="AU158" s="18" t="s">
        <v>83</v>
      </c>
    </row>
    <row r="159" spans="2:65" s="12" customFormat="1">
      <c r="B159" s="160"/>
      <c r="D159" s="161" t="s">
        <v>154</v>
      </c>
      <c r="E159" s="162" t="s">
        <v>3</v>
      </c>
      <c r="F159" s="163" t="s">
        <v>1449</v>
      </c>
      <c r="H159" s="162" t="s">
        <v>3</v>
      </c>
      <c r="I159" s="164"/>
      <c r="L159" s="160"/>
      <c r="M159" s="165"/>
      <c r="T159" s="166"/>
      <c r="AT159" s="162" t="s">
        <v>154</v>
      </c>
      <c r="AU159" s="162" t="s">
        <v>83</v>
      </c>
      <c r="AV159" s="12" t="s">
        <v>81</v>
      </c>
      <c r="AW159" s="12" t="s">
        <v>35</v>
      </c>
      <c r="AX159" s="12" t="s">
        <v>74</v>
      </c>
      <c r="AY159" s="162" t="s">
        <v>139</v>
      </c>
    </row>
    <row r="160" spans="2:65" s="12" customFormat="1">
      <c r="B160" s="160"/>
      <c r="D160" s="161" t="s">
        <v>154</v>
      </c>
      <c r="E160" s="162" t="s">
        <v>3</v>
      </c>
      <c r="F160" s="163" t="s">
        <v>1513</v>
      </c>
      <c r="H160" s="162" t="s">
        <v>3</v>
      </c>
      <c r="I160" s="164"/>
      <c r="L160" s="160"/>
      <c r="M160" s="165"/>
      <c r="T160" s="166"/>
      <c r="AT160" s="162" t="s">
        <v>154</v>
      </c>
      <c r="AU160" s="162" t="s">
        <v>83</v>
      </c>
      <c r="AV160" s="12" t="s">
        <v>81</v>
      </c>
      <c r="AW160" s="12" t="s">
        <v>35</v>
      </c>
      <c r="AX160" s="12" t="s">
        <v>74</v>
      </c>
      <c r="AY160" s="162" t="s">
        <v>139</v>
      </c>
    </row>
    <row r="161" spans="2:65" s="13" customFormat="1">
      <c r="B161" s="167"/>
      <c r="D161" s="161" t="s">
        <v>154</v>
      </c>
      <c r="E161" s="168" t="s">
        <v>3</v>
      </c>
      <c r="F161" s="169" t="s">
        <v>1434</v>
      </c>
      <c r="H161" s="170">
        <v>0.15</v>
      </c>
      <c r="I161" s="171"/>
      <c r="L161" s="167"/>
      <c r="M161" s="172"/>
      <c r="T161" s="173"/>
      <c r="AT161" s="168" t="s">
        <v>154</v>
      </c>
      <c r="AU161" s="168" t="s">
        <v>83</v>
      </c>
      <c r="AV161" s="13" t="s">
        <v>83</v>
      </c>
      <c r="AW161" s="13" t="s">
        <v>35</v>
      </c>
      <c r="AX161" s="13" t="s">
        <v>81</v>
      </c>
      <c r="AY161" s="168" t="s">
        <v>139</v>
      </c>
    </row>
    <row r="162" spans="2:65" s="1" customFormat="1" ht="44.25" customHeight="1">
      <c r="B162" s="132"/>
      <c r="C162" s="133" t="s">
        <v>210</v>
      </c>
      <c r="D162" s="133" t="s">
        <v>142</v>
      </c>
      <c r="E162" s="134" t="s">
        <v>1514</v>
      </c>
      <c r="F162" s="135" t="s">
        <v>1515</v>
      </c>
      <c r="G162" s="136" t="s">
        <v>169</v>
      </c>
      <c r="H162" s="137">
        <v>0.3</v>
      </c>
      <c r="I162" s="138"/>
      <c r="J162" s="139">
        <f>ROUND(I162*H162,2)</f>
        <v>0</v>
      </c>
      <c r="K162" s="135" t="s">
        <v>146</v>
      </c>
      <c r="L162" s="33"/>
      <c r="M162" s="140" t="s">
        <v>3</v>
      </c>
      <c r="N162" s="141" t="s">
        <v>45</v>
      </c>
      <c r="P162" s="142">
        <f>O162*H162</f>
        <v>0</v>
      </c>
      <c r="Q162" s="142">
        <v>3.0999999999999999E-3</v>
      </c>
      <c r="R162" s="142">
        <f>Q162*H162</f>
        <v>9.2999999999999995E-4</v>
      </c>
      <c r="S162" s="142">
        <v>8.6999999999999994E-2</v>
      </c>
      <c r="T162" s="143">
        <f>S162*H162</f>
        <v>2.6099999999999998E-2</v>
      </c>
      <c r="AR162" s="144" t="s">
        <v>159</v>
      </c>
      <c r="AT162" s="144" t="s">
        <v>142</v>
      </c>
      <c r="AU162" s="144" t="s">
        <v>83</v>
      </c>
      <c r="AY162" s="18" t="s">
        <v>139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8" t="s">
        <v>81</v>
      </c>
      <c r="BK162" s="145">
        <f>ROUND(I162*H162,2)</f>
        <v>0</v>
      </c>
      <c r="BL162" s="18" t="s">
        <v>159</v>
      </c>
      <c r="BM162" s="144" t="s">
        <v>1516</v>
      </c>
    </row>
    <row r="163" spans="2:65" s="1" customFormat="1">
      <c r="B163" s="33"/>
      <c r="D163" s="146" t="s">
        <v>148</v>
      </c>
      <c r="F163" s="147" t="s">
        <v>1517</v>
      </c>
      <c r="I163" s="148"/>
      <c r="L163" s="33"/>
      <c r="M163" s="149"/>
      <c r="T163" s="54"/>
      <c r="AT163" s="18" t="s">
        <v>148</v>
      </c>
      <c r="AU163" s="18" t="s">
        <v>83</v>
      </c>
    </row>
    <row r="164" spans="2:65" s="12" customFormat="1">
      <c r="B164" s="160"/>
      <c r="D164" s="161" t="s">
        <v>154</v>
      </c>
      <c r="E164" s="162" t="s">
        <v>3</v>
      </c>
      <c r="F164" s="163" t="s">
        <v>1449</v>
      </c>
      <c r="H164" s="162" t="s">
        <v>3</v>
      </c>
      <c r="I164" s="164"/>
      <c r="L164" s="160"/>
      <c r="M164" s="165"/>
      <c r="T164" s="166"/>
      <c r="AT164" s="162" t="s">
        <v>154</v>
      </c>
      <c r="AU164" s="162" t="s">
        <v>83</v>
      </c>
      <c r="AV164" s="12" t="s">
        <v>81</v>
      </c>
      <c r="AW164" s="12" t="s">
        <v>35</v>
      </c>
      <c r="AX164" s="12" t="s">
        <v>74</v>
      </c>
      <c r="AY164" s="162" t="s">
        <v>139</v>
      </c>
    </row>
    <row r="165" spans="2:65" s="12" customFormat="1">
      <c r="B165" s="160"/>
      <c r="D165" s="161" t="s">
        <v>154</v>
      </c>
      <c r="E165" s="162" t="s">
        <v>3</v>
      </c>
      <c r="F165" s="163" t="s">
        <v>1495</v>
      </c>
      <c r="H165" s="162" t="s">
        <v>3</v>
      </c>
      <c r="I165" s="164"/>
      <c r="L165" s="160"/>
      <c r="M165" s="165"/>
      <c r="T165" s="166"/>
      <c r="AT165" s="162" t="s">
        <v>154</v>
      </c>
      <c r="AU165" s="162" t="s">
        <v>83</v>
      </c>
      <c r="AV165" s="12" t="s">
        <v>81</v>
      </c>
      <c r="AW165" s="12" t="s">
        <v>35</v>
      </c>
      <c r="AX165" s="12" t="s">
        <v>74</v>
      </c>
      <c r="AY165" s="162" t="s">
        <v>139</v>
      </c>
    </row>
    <row r="166" spans="2:65" s="13" customFormat="1">
      <c r="B166" s="167"/>
      <c r="D166" s="161" t="s">
        <v>154</v>
      </c>
      <c r="E166" s="168" t="s">
        <v>3</v>
      </c>
      <c r="F166" s="169" t="s">
        <v>1518</v>
      </c>
      <c r="H166" s="170">
        <v>0.3</v>
      </c>
      <c r="I166" s="171"/>
      <c r="L166" s="167"/>
      <c r="M166" s="172"/>
      <c r="T166" s="173"/>
      <c r="AT166" s="168" t="s">
        <v>154</v>
      </c>
      <c r="AU166" s="168" t="s">
        <v>83</v>
      </c>
      <c r="AV166" s="13" t="s">
        <v>83</v>
      </c>
      <c r="AW166" s="13" t="s">
        <v>35</v>
      </c>
      <c r="AX166" s="13" t="s">
        <v>81</v>
      </c>
      <c r="AY166" s="168" t="s">
        <v>139</v>
      </c>
    </row>
    <row r="167" spans="2:65" s="1" customFormat="1" ht="44.25" customHeight="1">
      <c r="B167" s="132"/>
      <c r="C167" s="133" t="s">
        <v>214</v>
      </c>
      <c r="D167" s="133" t="s">
        <v>142</v>
      </c>
      <c r="E167" s="134" t="s">
        <v>1519</v>
      </c>
      <c r="F167" s="135" t="s">
        <v>1520</v>
      </c>
      <c r="G167" s="136" t="s">
        <v>604</v>
      </c>
      <c r="H167" s="137">
        <v>27.86</v>
      </c>
      <c r="I167" s="138"/>
      <c r="J167" s="139">
        <f>ROUND(I167*H167,2)</f>
        <v>0</v>
      </c>
      <c r="K167" s="135" t="s">
        <v>146</v>
      </c>
      <c r="L167" s="33"/>
      <c r="M167" s="140" t="s">
        <v>3</v>
      </c>
      <c r="N167" s="141" t="s">
        <v>45</v>
      </c>
      <c r="P167" s="142">
        <f>O167*H167</f>
        <v>0</v>
      </c>
      <c r="Q167" s="142">
        <v>0</v>
      </c>
      <c r="R167" s="142">
        <f>Q167*H167</f>
        <v>0</v>
      </c>
      <c r="S167" s="142">
        <v>4.5999999999999999E-2</v>
      </c>
      <c r="T167" s="143">
        <f>S167*H167</f>
        <v>1.28156</v>
      </c>
      <c r="AR167" s="144" t="s">
        <v>159</v>
      </c>
      <c r="AT167" s="144" t="s">
        <v>142</v>
      </c>
      <c r="AU167" s="144" t="s">
        <v>83</v>
      </c>
      <c r="AY167" s="18" t="s">
        <v>139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8" t="s">
        <v>81</v>
      </c>
      <c r="BK167" s="145">
        <f>ROUND(I167*H167,2)</f>
        <v>0</v>
      </c>
      <c r="BL167" s="18" t="s">
        <v>159</v>
      </c>
      <c r="BM167" s="144" t="s">
        <v>1521</v>
      </c>
    </row>
    <row r="168" spans="2:65" s="1" customFormat="1">
      <c r="B168" s="33"/>
      <c r="D168" s="146" t="s">
        <v>148</v>
      </c>
      <c r="F168" s="147" t="s">
        <v>1522</v>
      </c>
      <c r="I168" s="148"/>
      <c r="L168" s="33"/>
      <c r="M168" s="149"/>
      <c r="T168" s="54"/>
      <c r="AT168" s="18" t="s">
        <v>148</v>
      </c>
      <c r="AU168" s="18" t="s">
        <v>83</v>
      </c>
    </row>
    <row r="169" spans="2:65" s="1" customFormat="1" ht="24.15" customHeight="1">
      <c r="B169" s="132"/>
      <c r="C169" s="133" t="s">
        <v>219</v>
      </c>
      <c r="D169" s="133" t="s">
        <v>142</v>
      </c>
      <c r="E169" s="134" t="s">
        <v>1523</v>
      </c>
      <c r="F169" s="135" t="s">
        <v>1524</v>
      </c>
      <c r="G169" s="136" t="s">
        <v>604</v>
      </c>
      <c r="H169" s="137">
        <v>108.667</v>
      </c>
      <c r="I169" s="138"/>
      <c r="J169" s="139">
        <f>ROUND(I169*H169,2)</f>
        <v>0</v>
      </c>
      <c r="K169" s="135" t="s">
        <v>146</v>
      </c>
      <c r="L169" s="33"/>
      <c r="M169" s="140" t="s">
        <v>3</v>
      </c>
      <c r="N169" s="141" t="s">
        <v>45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159</v>
      </c>
      <c r="AT169" s="144" t="s">
        <v>142</v>
      </c>
      <c r="AU169" s="144" t="s">
        <v>83</v>
      </c>
      <c r="AY169" s="18" t="s">
        <v>139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8" t="s">
        <v>81</v>
      </c>
      <c r="BK169" s="145">
        <f>ROUND(I169*H169,2)</f>
        <v>0</v>
      </c>
      <c r="BL169" s="18" t="s">
        <v>159</v>
      </c>
      <c r="BM169" s="144" t="s">
        <v>1525</v>
      </c>
    </row>
    <row r="170" spans="2:65" s="1" customFormat="1">
      <c r="B170" s="33"/>
      <c r="D170" s="146" t="s">
        <v>148</v>
      </c>
      <c r="F170" s="147" t="s">
        <v>1526</v>
      </c>
      <c r="I170" s="148"/>
      <c r="L170" s="33"/>
      <c r="M170" s="149"/>
      <c r="T170" s="54"/>
      <c r="AT170" s="18" t="s">
        <v>148</v>
      </c>
      <c r="AU170" s="18" t="s">
        <v>83</v>
      </c>
    </row>
    <row r="171" spans="2:65" s="12" customFormat="1">
      <c r="B171" s="160"/>
      <c r="D171" s="161" t="s">
        <v>154</v>
      </c>
      <c r="E171" s="162" t="s">
        <v>3</v>
      </c>
      <c r="F171" s="163" t="s">
        <v>1502</v>
      </c>
      <c r="H171" s="162" t="s">
        <v>3</v>
      </c>
      <c r="I171" s="164"/>
      <c r="L171" s="160"/>
      <c r="M171" s="165"/>
      <c r="T171" s="166"/>
      <c r="AT171" s="162" t="s">
        <v>154</v>
      </c>
      <c r="AU171" s="162" t="s">
        <v>83</v>
      </c>
      <c r="AV171" s="12" t="s">
        <v>81</v>
      </c>
      <c r="AW171" s="12" t="s">
        <v>35</v>
      </c>
      <c r="AX171" s="12" t="s">
        <v>74</v>
      </c>
      <c r="AY171" s="162" t="s">
        <v>139</v>
      </c>
    </row>
    <row r="172" spans="2:65" s="12" customFormat="1">
      <c r="B172" s="160"/>
      <c r="D172" s="161" t="s">
        <v>154</v>
      </c>
      <c r="E172" s="162" t="s">
        <v>3</v>
      </c>
      <c r="F172" s="163" t="s">
        <v>1449</v>
      </c>
      <c r="H172" s="162" t="s">
        <v>3</v>
      </c>
      <c r="I172" s="164"/>
      <c r="L172" s="160"/>
      <c r="M172" s="165"/>
      <c r="T172" s="166"/>
      <c r="AT172" s="162" t="s">
        <v>154</v>
      </c>
      <c r="AU172" s="162" t="s">
        <v>83</v>
      </c>
      <c r="AV172" s="12" t="s">
        <v>81</v>
      </c>
      <c r="AW172" s="12" t="s">
        <v>35</v>
      </c>
      <c r="AX172" s="12" t="s">
        <v>74</v>
      </c>
      <c r="AY172" s="162" t="s">
        <v>139</v>
      </c>
    </row>
    <row r="173" spans="2:65" s="12" customFormat="1" ht="20.399999999999999">
      <c r="B173" s="160"/>
      <c r="D173" s="161" t="s">
        <v>154</v>
      </c>
      <c r="E173" s="162" t="s">
        <v>3</v>
      </c>
      <c r="F173" s="163" t="s">
        <v>1527</v>
      </c>
      <c r="H173" s="162" t="s">
        <v>3</v>
      </c>
      <c r="I173" s="164"/>
      <c r="L173" s="160"/>
      <c r="M173" s="165"/>
      <c r="T173" s="166"/>
      <c r="AT173" s="162" t="s">
        <v>154</v>
      </c>
      <c r="AU173" s="162" t="s">
        <v>83</v>
      </c>
      <c r="AV173" s="12" t="s">
        <v>81</v>
      </c>
      <c r="AW173" s="12" t="s">
        <v>35</v>
      </c>
      <c r="AX173" s="12" t="s">
        <v>74</v>
      </c>
      <c r="AY173" s="162" t="s">
        <v>139</v>
      </c>
    </row>
    <row r="174" spans="2:65" s="13" customFormat="1">
      <c r="B174" s="167"/>
      <c r="D174" s="161" t="s">
        <v>154</v>
      </c>
      <c r="E174" s="168" t="s">
        <v>3</v>
      </c>
      <c r="F174" s="169" t="s">
        <v>1528</v>
      </c>
      <c r="H174" s="170">
        <v>28.800999999999998</v>
      </c>
      <c r="I174" s="171"/>
      <c r="L174" s="167"/>
      <c r="M174" s="172"/>
      <c r="T174" s="173"/>
      <c r="AT174" s="168" t="s">
        <v>154</v>
      </c>
      <c r="AU174" s="168" t="s">
        <v>83</v>
      </c>
      <c r="AV174" s="13" t="s">
        <v>83</v>
      </c>
      <c r="AW174" s="13" t="s">
        <v>35</v>
      </c>
      <c r="AX174" s="13" t="s">
        <v>74</v>
      </c>
      <c r="AY174" s="168" t="s">
        <v>139</v>
      </c>
    </row>
    <row r="175" spans="2:65" s="13" customFormat="1">
      <c r="B175" s="167"/>
      <c r="D175" s="161" t="s">
        <v>154</v>
      </c>
      <c r="E175" s="168" t="s">
        <v>3</v>
      </c>
      <c r="F175" s="169" t="s">
        <v>1529</v>
      </c>
      <c r="H175" s="170">
        <v>0.495</v>
      </c>
      <c r="I175" s="171"/>
      <c r="L175" s="167"/>
      <c r="M175" s="172"/>
      <c r="T175" s="173"/>
      <c r="AT175" s="168" t="s">
        <v>154</v>
      </c>
      <c r="AU175" s="168" t="s">
        <v>83</v>
      </c>
      <c r="AV175" s="13" t="s">
        <v>83</v>
      </c>
      <c r="AW175" s="13" t="s">
        <v>35</v>
      </c>
      <c r="AX175" s="13" t="s">
        <v>74</v>
      </c>
      <c r="AY175" s="168" t="s">
        <v>139</v>
      </c>
    </row>
    <row r="176" spans="2:65" s="12" customFormat="1">
      <c r="B176" s="160"/>
      <c r="D176" s="161" t="s">
        <v>154</v>
      </c>
      <c r="E176" s="162" t="s">
        <v>3</v>
      </c>
      <c r="F176" s="163" t="s">
        <v>1530</v>
      </c>
      <c r="H176" s="162" t="s">
        <v>3</v>
      </c>
      <c r="I176" s="164"/>
      <c r="L176" s="160"/>
      <c r="M176" s="165"/>
      <c r="T176" s="166"/>
      <c r="AT176" s="162" t="s">
        <v>154</v>
      </c>
      <c r="AU176" s="162" t="s">
        <v>83</v>
      </c>
      <c r="AV176" s="12" t="s">
        <v>81</v>
      </c>
      <c r="AW176" s="12" t="s">
        <v>35</v>
      </c>
      <c r="AX176" s="12" t="s">
        <v>74</v>
      </c>
      <c r="AY176" s="162" t="s">
        <v>139</v>
      </c>
    </row>
    <row r="177" spans="2:65" s="13" customFormat="1">
      <c r="B177" s="167"/>
      <c r="D177" s="161" t="s">
        <v>154</v>
      </c>
      <c r="E177" s="168" t="s">
        <v>3</v>
      </c>
      <c r="F177" s="169" t="s">
        <v>1531</v>
      </c>
      <c r="H177" s="170">
        <v>27.86</v>
      </c>
      <c r="I177" s="171"/>
      <c r="L177" s="167"/>
      <c r="M177" s="172"/>
      <c r="T177" s="173"/>
      <c r="AT177" s="168" t="s">
        <v>154</v>
      </c>
      <c r="AU177" s="168" t="s">
        <v>83</v>
      </c>
      <c r="AV177" s="13" t="s">
        <v>83</v>
      </c>
      <c r="AW177" s="13" t="s">
        <v>35</v>
      </c>
      <c r="AX177" s="13" t="s">
        <v>74</v>
      </c>
      <c r="AY177" s="168" t="s">
        <v>139</v>
      </c>
    </row>
    <row r="178" spans="2:65" s="12" customFormat="1">
      <c r="B178" s="160"/>
      <c r="D178" s="161" t="s">
        <v>154</v>
      </c>
      <c r="E178" s="162" t="s">
        <v>3</v>
      </c>
      <c r="F178" s="163" t="s">
        <v>1532</v>
      </c>
      <c r="H178" s="162" t="s">
        <v>3</v>
      </c>
      <c r="I178" s="164"/>
      <c r="L178" s="160"/>
      <c r="M178" s="165"/>
      <c r="T178" s="166"/>
      <c r="AT178" s="162" t="s">
        <v>154</v>
      </c>
      <c r="AU178" s="162" t="s">
        <v>83</v>
      </c>
      <c r="AV178" s="12" t="s">
        <v>81</v>
      </c>
      <c r="AW178" s="12" t="s">
        <v>35</v>
      </c>
      <c r="AX178" s="12" t="s">
        <v>74</v>
      </c>
      <c r="AY178" s="162" t="s">
        <v>139</v>
      </c>
    </row>
    <row r="179" spans="2:65" s="13" customFormat="1">
      <c r="B179" s="167"/>
      <c r="D179" s="161" t="s">
        <v>154</v>
      </c>
      <c r="E179" s="168" t="s">
        <v>3</v>
      </c>
      <c r="F179" s="169" t="s">
        <v>1533</v>
      </c>
      <c r="H179" s="170">
        <v>50.944000000000003</v>
      </c>
      <c r="I179" s="171"/>
      <c r="L179" s="167"/>
      <c r="M179" s="172"/>
      <c r="T179" s="173"/>
      <c r="AT179" s="168" t="s">
        <v>154</v>
      </c>
      <c r="AU179" s="168" t="s">
        <v>83</v>
      </c>
      <c r="AV179" s="13" t="s">
        <v>83</v>
      </c>
      <c r="AW179" s="13" t="s">
        <v>35</v>
      </c>
      <c r="AX179" s="13" t="s">
        <v>74</v>
      </c>
      <c r="AY179" s="168" t="s">
        <v>139</v>
      </c>
    </row>
    <row r="180" spans="2:65" s="12" customFormat="1">
      <c r="B180" s="160"/>
      <c r="D180" s="161" t="s">
        <v>154</v>
      </c>
      <c r="E180" s="162" t="s">
        <v>3</v>
      </c>
      <c r="F180" s="163" t="s">
        <v>1534</v>
      </c>
      <c r="H180" s="162" t="s">
        <v>3</v>
      </c>
      <c r="I180" s="164"/>
      <c r="L180" s="160"/>
      <c r="M180" s="165"/>
      <c r="T180" s="166"/>
      <c r="AT180" s="162" t="s">
        <v>154</v>
      </c>
      <c r="AU180" s="162" t="s">
        <v>83</v>
      </c>
      <c r="AV180" s="12" t="s">
        <v>81</v>
      </c>
      <c r="AW180" s="12" t="s">
        <v>35</v>
      </c>
      <c r="AX180" s="12" t="s">
        <v>74</v>
      </c>
      <c r="AY180" s="162" t="s">
        <v>139</v>
      </c>
    </row>
    <row r="181" spans="2:65" s="13" customFormat="1">
      <c r="B181" s="167"/>
      <c r="D181" s="161" t="s">
        <v>154</v>
      </c>
      <c r="E181" s="168" t="s">
        <v>3</v>
      </c>
      <c r="F181" s="169" t="s">
        <v>1535</v>
      </c>
      <c r="H181" s="170">
        <v>0.28299999999999997</v>
      </c>
      <c r="I181" s="171"/>
      <c r="L181" s="167"/>
      <c r="M181" s="172"/>
      <c r="T181" s="173"/>
      <c r="AT181" s="168" t="s">
        <v>154</v>
      </c>
      <c r="AU181" s="168" t="s">
        <v>83</v>
      </c>
      <c r="AV181" s="13" t="s">
        <v>83</v>
      </c>
      <c r="AW181" s="13" t="s">
        <v>35</v>
      </c>
      <c r="AX181" s="13" t="s">
        <v>74</v>
      </c>
      <c r="AY181" s="168" t="s">
        <v>139</v>
      </c>
    </row>
    <row r="182" spans="2:65" s="13" customFormat="1">
      <c r="B182" s="167"/>
      <c r="D182" s="161" t="s">
        <v>154</v>
      </c>
      <c r="E182" s="168" t="s">
        <v>3</v>
      </c>
      <c r="F182" s="169" t="s">
        <v>1536</v>
      </c>
      <c r="H182" s="170">
        <v>9.4E-2</v>
      </c>
      <c r="I182" s="171"/>
      <c r="L182" s="167"/>
      <c r="M182" s="172"/>
      <c r="T182" s="173"/>
      <c r="AT182" s="168" t="s">
        <v>154</v>
      </c>
      <c r="AU182" s="168" t="s">
        <v>83</v>
      </c>
      <c r="AV182" s="13" t="s">
        <v>83</v>
      </c>
      <c r="AW182" s="13" t="s">
        <v>35</v>
      </c>
      <c r="AX182" s="13" t="s">
        <v>74</v>
      </c>
      <c r="AY182" s="168" t="s">
        <v>139</v>
      </c>
    </row>
    <row r="183" spans="2:65" s="12" customFormat="1">
      <c r="B183" s="160"/>
      <c r="D183" s="161" t="s">
        <v>154</v>
      </c>
      <c r="E183" s="162" t="s">
        <v>3</v>
      </c>
      <c r="F183" s="163" t="s">
        <v>1537</v>
      </c>
      <c r="H183" s="162" t="s">
        <v>3</v>
      </c>
      <c r="I183" s="164"/>
      <c r="L183" s="160"/>
      <c r="M183" s="165"/>
      <c r="T183" s="166"/>
      <c r="AT183" s="162" t="s">
        <v>154</v>
      </c>
      <c r="AU183" s="162" t="s">
        <v>83</v>
      </c>
      <c r="AV183" s="12" t="s">
        <v>81</v>
      </c>
      <c r="AW183" s="12" t="s">
        <v>35</v>
      </c>
      <c r="AX183" s="12" t="s">
        <v>74</v>
      </c>
      <c r="AY183" s="162" t="s">
        <v>139</v>
      </c>
    </row>
    <row r="184" spans="2:65" s="13" customFormat="1">
      <c r="B184" s="167"/>
      <c r="D184" s="161" t="s">
        <v>154</v>
      </c>
      <c r="E184" s="168" t="s">
        <v>3</v>
      </c>
      <c r="F184" s="169" t="s">
        <v>1538</v>
      </c>
      <c r="H184" s="170">
        <v>0.19</v>
      </c>
      <c r="I184" s="171"/>
      <c r="L184" s="167"/>
      <c r="M184" s="172"/>
      <c r="T184" s="173"/>
      <c r="AT184" s="168" t="s">
        <v>154</v>
      </c>
      <c r="AU184" s="168" t="s">
        <v>83</v>
      </c>
      <c r="AV184" s="13" t="s">
        <v>83</v>
      </c>
      <c r="AW184" s="13" t="s">
        <v>35</v>
      </c>
      <c r="AX184" s="13" t="s">
        <v>74</v>
      </c>
      <c r="AY184" s="168" t="s">
        <v>139</v>
      </c>
    </row>
    <row r="185" spans="2:65" s="14" customFormat="1">
      <c r="B185" s="184"/>
      <c r="D185" s="161" t="s">
        <v>154</v>
      </c>
      <c r="E185" s="185" t="s">
        <v>3</v>
      </c>
      <c r="F185" s="186" t="s">
        <v>623</v>
      </c>
      <c r="H185" s="187">
        <v>108.66699999999999</v>
      </c>
      <c r="I185" s="188"/>
      <c r="L185" s="184"/>
      <c r="M185" s="189"/>
      <c r="T185" s="190"/>
      <c r="AT185" s="185" t="s">
        <v>154</v>
      </c>
      <c r="AU185" s="185" t="s">
        <v>83</v>
      </c>
      <c r="AV185" s="14" t="s">
        <v>159</v>
      </c>
      <c r="AW185" s="14" t="s">
        <v>35</v>
      </c>
      <c r="AX185" s="14" t="s">
        <v>81</v>
      </c>
      <c r="AY185" s="185" t="s">
        <v>139</v>
      </c>
    </row>
    <row r="186" spans="2:65" s="1" customFormat="1" ht="33" customHeight="1">
      <c r="B186" s="132"/>
      <c r="C186" s="133" t="s">
        <v>224</v>
      </c>
      <c r="D186" s="133" t="s">
        <v>142</v>
      </c>
      <c r="E186" s="134" t="s">
        <v>1539</v>
      </c>
      <c r="F186" s="135" t="s">
        <v>1540</v>
      </c>
      <c r="G186" s="136" t="s">
        <v>604</v>
      </c>
      <c r="H186" s="137">
        <v>63.838999999999999</v>
      </c>
      <c r="I186" s="138"/>
      <c r="J186" s="139">
        <f>ROUND(I186*H186,2)</f>
        <v>0</v>
      </c>
      <c r="K186" s="135" t="s">
        <v>146</v>
      </c>
      <c r="L186" s="33"/>
      <c r="M186" s="140" t="s">
        <v>3</v>
      </c>
      <c r="N186" s="141" t="s">
        <v>45</v>
      </c>
      <c r="P186" s="142">
        <f>O186*H186</f>
        <v>0</v>
      </c>
      <c r="Q186" s="142">
        <v>3.8850000000000003E-2</v>
      </c>
      <c r="R186" s="142">
        <f>Q186*H186</f>
        <v>2.4801451500000002</v>
      </c>
      <c r="S186" s="142">
        <v>0</v>
      </c>
      <c r="T186" s="143">
        <f>S186*H186</f>
        <v>0</v>
      </c>
      <c r="AR186" s="144" t="s">
        <v>159</v>
      </c>
      <c r="AT186" s="144" t="s">
        <v>142</v>
      </c>
      <c r="AU186" s="144" t="s">
        <v>83</v>
      </c>
      <c r="AY186" s="18" t="s">
        <v>139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8" t="s">
        <v>81</v>
      </c>
      <c r="BK186" s="145">
        <f>ROUND(I186*H186,2)</f>
        <v>0</v>
      </c>
      <c r="BL186" s="18" t="s">
        <v>159</v>
      </c>
      <c r="BM186" s="144" t="s">
        <v>1541</v>
      </c>
    </row>
    <row r="187" spans="2:65" s="1" customFormat="1">
      <c r="B187" s="33"/>
      <c r="D187" s="146" t="s">
        <v>148</v>
      </c>
      <c r="F187" s="147" t="s">
        <v>1542</v>
      </c>
      <c r="I187" s="148"/>
      <c r="L187" s="33"/>
      <c r="M187" s="149"/>
      <c r="T187" s="54"/>
      <c r="AT187" s="18" t="s">
        <v>148</v>
      </c>
      <c r="AU187" s="18" t="s">
        <v>83</v>
      </c>
    </row>
    <row r="188" spans="2:65" s="12" customFormat="1">
      <c r="B188" s="160"/>
      <c r="D188" s="161" t="s">
        <v>154</v>
      </c>
      <c r="E188" s="162" t="s">
        <v>3</v>
      </c>
      <c r="F188" s="163" t="s">
        <v>1502</v>
      </c>
      <c r="H188" s="162" t="s">
        <v>3</v>
      </c>
      <c r="I188" s="164"/>
      <c r="L188" s="160"/>
      <c r="M188" s="165"/>
      <c r="T188" s="166"/>
      <c r="AT188" s="162" t="s">
        <v>154</v>
      </c>
      <c r="AU188" s="162" t="s">
        <v>83</v>
      </c>
      <c r="AV188" s="12" t="s">
        <v>81</v>
      </c>
      <c r="AW188" s="12" t="s">
        <v>35</v>
      </c>
      <c r="AX188" s="12" t="s">
        <v>74</v>
      </c>
      <c r="AY188" s="162" t="s">
        <v>139</v>
      </c>
    </row>
    <row r="189" spans="2:65" s="12" customFormat="1">
      <c r="B189" s="160"/>
      <c r="D189" s="161" t="s">
        <v>154</v>
      </c>
      <c r="E189" s="162" t="s">
        <v>3</v>
      </c>
      <c r="F189" s="163" t="s">
        <v>1449</v>
      </c>
      <c r="H189" s="162" t="s">
        <v>3</v>
      </c>
      <c r="I189" s="164"/>
      <c r="L189" s="160"/>
      <c r="M189" s="165"/>
      <c r="T189" s="166"/>
      <c r="AT189" s="162" t="s">
        <v>154</v>
      </c>
      <c r="AU189" s="162" t="s">
        <v>83</v>
      </c>
      <c r="AV189" s="12" t="s">
        <v>81</v>
      </c>
      <c r="AW189" s="12" t="s">
        <v>35</v>
      </c>
      <c r="AX189" s="12" t="s">
        <v>74</v>
      </c>
      <c r="AY189" s="162" t="s">
        <v>139</v>
      </c>
    </row>
    <row r="190" spans="2:65" s="12" customFormat="1" ht="20.399999999999999">
      <c r="B190" s="160"/>
      <c r="D190" s="161" t="s">
        <v>154</v>
      </c>
      <c r="E190" s="162" t="s">
        <v>3</v>
      </c>
      <c r="F190" s="163" t="s">
        <v>1543</v>
      </c>
      <c r="H190" s="162" t="s">
        <v>3</v>
      </c>
      <c r="I190" s="164"/>
      <c r="L190" s="160"/>
      <c r="M190" s="165"/>
      <c r="T190" s="166"/>
      <c r="AT190" s="162" t="s">
        <v>154</v>
      </c>
      <c r="AU190" s="162" t="s">
        <v>83</v>
      </c>
      <c r="AV190" s="12" t="s">
        <v>81</v>
      </c>
      <c r="AW190" s="12" t="s">
        <v>35</v>
      </c>
      <c r="AX190" s="12" t="s">
        <v>74</v>
      </c>
      <c r="AY190" s="162" t="s">
        <v>139</v>
      </c>
    </row>
    <row r="191" spans="2:65" s="12" customFormat="1">
      <c r="B191" s="160"/>
      <c r="D191" s="161" t="s">
        <v>154</v>
      </c>
      <c r="E191" s="162" t="s">
        <v>3</v>
      </c>
      <c r="F191" s="163" t="s">
        <v>1532</v>
      </c>
      <c r="H191" s="162" t="s">
        <v>3</v>
      </c>
      <c r="I191" s="164"/>
      <c r="L191" s="160"/>
      <c r="M191" s="165"/>
      <c r="T191" s="166"/>
      <c r="AT191" s="162" t="s">
        <v>154</v>
      </c>
      <c r="AU191" s="162" t="s">
        <v>83</v>
      </c>
      <c r="AV191" s="12" t="s">
        <v>81</v>
      </c>
      <c r="AW191" s="12" t="s">
        <v>35</v>
      </c>
      <c r="AX191" s="12" t="s">
        <v>74</v>
      </c>
      <c r="AY191" s="162" t="s">
        <v>139</v>
      </c>
    </row>
    <row r="192" spans="2:65" s="12" customFormat="1">
      <c r="B192" s="160"/>
      <c r="D192" s="161" t="s">
        <v>154</v>
      </c>
      <c r="E192" s="162" t="s">
        <v>3</v>
      </c>
      <c r="F192" s="163" t="s">
        <v>1544</v>
      </c>
      <c r="H192" s="162" t="s">
        <v>3</v>
      </c>
      <c r="I192" s="164"/>
      <c r="L192" s="160"/>
      <c r="M192" s="165"/>
      <c r="T192" s="166"/>
      <c r="AT192" s="162" t="s">
        <v>154</v>
      </c>
      <c r="AU192" s="162" t="s">
        <v>83</v>
      </c>
      <c r="AV192" s="12" t="s">
        <v>81</v>
      </c>
      <c r="AW192" s="12" t="s">
        <v>35</v>
      </c>
      <c r="AX192" s="12" t="s">
        <v>74</v>
      </c>
      <c r="AY192" s="162" t="s">
        <v>139</v>
      </c>
    </row>
    <row r="193" spans="2:65" s="13" customFormat="1">
      <c r="B193" s="167"/>
      <c r="D193" s="161" t="s">
        <v>154</v>
      </c>
      <c r="E193" s="168" t="s">
        <v>3</v>
      </c>
      <c r="F193" s="169" t="s">
        <v>1545</v>
      </c>
      <c r="H193" s="170">
        <v>35.978999999999999</v>
      </c>
      <c r="I193" s="171"/>
      <c r="L193" s="167"/>
      <c r="M193" s="172"/>
      <c r="T193" s="173"/>
      <c r="AT193" s="168" t="s">
        <v>154</v>
      </c>
      <c r="AU193" s="168" t="s">
        <v>83</v>
      </c>
      <c r="AV193" s="13" t="s">
        <v>83</v>
      </c>
      <c r="AW193" s="13" t="s">
        <v>35</v>
      </c>
      <c r="AX193" s="13" t="s">
        <v>74</v>
      </c>
      <c r="AY193" s="168" t="s">
        <v>139</v>
      </c>
    </row>
    <row r="194" spans="2:65" s="12" customFormat="1">
      <c r="B194" s="160"/>
      <c r="D194" s="161" t="s">
        <v>154</v>
      </c>
      <c r="E194" s="162" t="s">
        <v>3</v>
      </c>
      <c r="F194" s="163" t="s">
        <v>1530</v>
      </c>
      <c r="H194" s="162" t="s">
        <v>3</v>
      </c>
      <c r="I194" s="164"/>
      <c r="L194" s="160"/>
      <c r="M194" s="165"/>
      <c r="T194" s="166"/>
      <c r="AT194" s="162" t="s">
        <v>154</v>
      </c>
      <c r="AU194" s="162" t="s">
        <v>83</v>
      </c>
      <c r="AV194" s="12" t="s">
        <v>81</v>
      </c>
      <c r="AW194" s="12" t="s">
        <v>35</v>
      </c>
      <c r="AX194" s="12" t="s">
        <v>74</v>
      </c>
      <c r="AY194" s="162" t="s">
        <v>139</v>
      </c>
    </row>
    <row r="195" spans="2:65" s="13" customFormat="1">
      <c r="B195" s="167"/>
      <c r="D195" s="161" t="s">
        <v>154</v>
      </c>
      <c r="E195" s="168" t="s">
        <v>3</v>
      </c>
      <c r="F195" s="169" t="s">
        <v>1546</v>
      </c>
      <c r="H195" s="170">
        <v>27.86</v>
      </c>
      <c r="I195" s="171"/>
      <c r="L195" s="167"/>
      <c r="M195" s="172"/>
      <c r="T195" s="173"/>
      <c r="AT195" s="168" t="s">
        <v>154</v>
      </c>
      <c r="AU195" s="168" t="s">
        <v>83</v>
      </c>
      <c r="AV195" s="13" t="s">
        <v>83</v>
      </c>
      <c r="AW195" s="13" t="s">
        <v>35</v>
      </c>
      <c r="AX195" s="13" t="s">
        <v>74</v>
      </c>
      <c r="AY195" s="168" t="s">
        <v>139</v>
      </c>
    </row>
    <row r="196" spans="2:65" s="14" customFormat="1">
      <c r="B196" s="184"/>
      <c r="D196" s="161" t="s">
        <v>154</v>
      </c>
      <c r="E196" s="185" t="s">
        <v>3</v>
      </c>
      <c r="F196" s="186" t="s">
        <v>623</v>
      </c>
      <c r="H196" s="187">
        <v>63.838999999999999</v>
      </c>
      <c r="I196" s="188"/>
      <c r="L196" s="184"/>
      <c r="M196" s="189"/>
      <c r="T196" s="190"/>
      <c r="AT196" s="185" t="s">
        <v>154</v>
      </c>
      <c r="AU196" s="185" t="s">
        <v>83</v>
      </c>
      <c r="AV196" s="14" t="s">
        <v>159</v>
      </c>
      <c r="AW196" s="14" t="s">
        <v>35</v>
      </c>
      <c r="AX196" s="14" t="s">
        <v>81</v>
      </c>
      <c r="AY196" s="185" t="s">
        <v>139</v>
      </c>
    </row>
    <row r="197" spans="2:65" s="1" customFormat="1" ht="33" customHeight="1">
      <c r="B197" s="132"/>
      <c r="C197" s="133" t="s">
        <v>229</v>
      </c>
      <c r="D197" s="133" t="s">
        <v>142</v>
      </c>
      <c r="E197" s="134" t="s">
        <v>1547</v>
      </c>
      <c r="F197" s="135" t="s">
        <v>1548</v>
      </c>
      <c r="G197" s="136" t="s">
        <v>604</v>
      </c>
      <c r="H197" s="137">
        <v>0.45400000000000001</v>
      </c>
      <c r="I197" s="138"/>
      <c r="J197" s="139">
        <f>ROUND(I197*H197,2)</f>
        <v>0</v>
      </c>
      <c r="K197" s="135" t="s">
        <v>146</v>
      </c>
      <c r="L197" s="33"/>
      <c r="M197" s="140" t="s">
        <v>3</v>
      </c>
      <c r="N197" s="141" t="s">
        <v>45</v>
      </c>
      <c r="P197" s="142">
        <f>O197*H197</f>
        <v>0</v>
      </c>
      <c r="Q197" s="142">
        <v>0.16189999999999999</v>
      </c>
      <c r="R197" s="142">
        <f>Q197*H197</f>
        <v>7.3502600000000001E-2</v>
      </c>
      <c r="S197" s="142">
        <v>0</v>
      </c>
      <c r="T197" s="143">
        <f>S197*H197</f>
        <v>0</v>
      </c>
      <c r="AR197" s="144" t="s">
        <v>159</v>
      </c>
      <c r="AT197" s="144" t="s">
        <v>142</v>
      </c>
      <c r="AU197" s="144" t="s">
        <v>83</v>
      </c>
      <c r="AY197" s="18" t="s">
        <v>139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8" t="s">
        <v>81</v>
      </c>
      <c r="BK197" s="145">
        <f>ROUND(I197*H197,2)</f>
        <v>0</v>
      </c>
      <c r="BL197" s="18" t="s">
        <v>159</v>
      </c>
      <c r="BM197" s="144" t="s">
        <v>1549</v>
      </c>
    </row>
    <row r="198" spans="2:65" s="1" customFormat="1">
      <c r="B198" s="33"/>
      <c r="D198" s="146" t="s">
        <v>148</v>
      </c>
      <c r="F198" s="147" t="s">
        <v>1550</v>
      </c>
      <c r="I198" s="148"/>
      <c r="L198" s="33"/>
      <c r="M198" s="149"/>
      <c r="T198" s="54"/>
      <c r="AT198" s="18" t="s">
        <v>148</v>
      </c>
      <c r="AU198" s="18" t="s">
        <v>83</v>
      </c>
    </row>
    <row r="199" spans="2:65" s="12" customFormat="1">
      <c r="B199" s="160"/>
      <c r="D199" s="161" t="s">
        <v>154</v>
      </c>
      <c r="E199" s="162" t="s">
        <v>3</v>
      </c>
      <c r="F199" s="163" t="s">
        <v>1502</v>
      </c>
      <c r="H199" s="162" t="s">
        <v>3</v>
      </c>
      <c r="I199" s="164"/>
      <c r="L199" s="160"/>
      <c r="M199" s="165"/>
      <c r="T199" s="166"/>
      <c r="AT199" s="162" t="s">
        <v>154</v>
      </c>
      <c r="AU199" s="162" t="s">
        <v>83</v>
      </c>
      <c r="AV199" s="12" t="s">
        <v>81</v>
      </c>
      <c r="AW199" s="12" t="s">
        <v>35</v>
      </c>
      <c r="AX199" s="12" t="s">
        <v>74</v>
      </c>
      <c r="AY199" s="162" t="s">
        <v>139</v>
      </c>
    </row>
    <row r="200" spans="2:65" s="12" customFormat="1">
      <c r="B200" s="160"/>
      <c r="D200" s="161" t="s">
        <v>154</v>
      </c>
      <c r="E200" s="162" t="s">
        <v>3</v>
      </c>
      <c r="F200" s="163" t="s">
        <v>1503</v>
      </c>
      <c r="H200" s="162" t="s">
        <v>3</v>
      </c>
      <c r="I200" s="164"/>
      <c r="L200" s="160"/>
      <c r="M200" s="165"/>
      <c r="T200" s="166"/>
      <c r="AT200" s="162" t="s">
        <v>154</v>
      </c>
      <c r="AU200" s="162" t="s">
        <v>83</v>
      </c>
      <c r="AV200" s="12" t="s">
        <v>81</v>
      </c>
      <c r="AW200" s="12" t="s">
        <v>35</v>
      </c>
      <c r="AX200" s="12" t="s">
        <v>74</v>
      </c>
      <c r="AY200" s="162" t="s">
        <v>139</v>
      </c>
    </row>
    <row r="201" spans="2:65" s="12" customFormat="1">
      <c r="B201" s="160"/>
      <c r="D201" s="161" t="s">
        <v>154</v>
      </c>
      <c r="E201" s="162" t="s">
        <v>3</v>
      </c>
      <c r="F201" s="163" t="s">
        <v>1449</v>
      </c>
      <c r="H201" s="162" t="s">
        <v>3</v>
      </c>
      <c r="I201" s="164"/>
      <c r="L201" s="160"/>
      <c r="M201" s="165"/>
      <c r="T201" s="166"/>
      <c r="AT201" s="162" t="s">
        <v>154</v>
      </c>
      <c r="AU201" s="162" t="s">
        <v>83</v>
      </c>
      <c r="AV201" s="12" t="s">
        <v>81</v>
      </c>
      <c r="AW201" s="12" t="s">
        <v>35</v>
      </c>
      <c r="AX201" s="12" t="s">
        <v>74</v>
      </c>
      <c r="AY201" s="162" t="s">
        <v>139</v>
      </c>
    </row>
    <row r="202" spans="2:65" s="12" customFormat="1" ht="20.399999999999999">
      <c r="B202" s="160"/>
      <c r="D202" s="161" t="s">
        <v>154</v>
      </c>
      <c r="E202" s="162" t="s">
        <v>3</v>
      </c>
      <c r="F202" s="163" t="s">
        <v>1551</v>
      </c>
      <c r="H202" s="162" t="s">
        <v>3</v>
      </c>
      <c r="I202" s="164"/>
      <c r="L202" s="160"/>
      <c r="M202" s="165"/>
      <c r="T202" s="166"/>
      <c r="AT202" s="162" t="s">
        <v>154</v>
      </c>
      <c r="AU202" s="162" t="s">
        <v>83</v>
      </c>
      <c r="AV202" s="12" t="s">
        <v>81</v>
      </c>
      <c r="AW202" s="12" t="s">
        <v>35</v>
      </c>
      <c r="AX202" s="12" t="s">
        <v>74</v>
      </c>
      <c r="AY202" s="162" t="s">
        <v>139</v>
      </c>
    </row>
    <row r="203" spans="2:65" s="12" customFormat="1">
      <c r="B203" s="160"/>
      <c r="D203" s="161" t="s">
        <v>154</v>
      </c>
      <c r="E203" s="162" t="s">
        <v>3</v>
      </c>
      <c r="F203" s="163" t="s">
        <v>1552</v>
      </c>
      <c r="H203" s="162" t="s">
        <v>3</v>
      </c>
      <c r="I203" s="164"/>
      <c r="L203" s="160"/>
      <c r="M203" s="165"/>
      <c r="T203" s="166"/>
      <c r="AT203" s="162" t="s">
        <v>154</v>
      </c>
      <c r="AU203" s="162" t="s">
        <v>83</v>
      </c>
      <c r="AV203" s="12" t="s">
        <v>81</v>
      </c>
      <c r="AW203" s="12" t="s">
        <v>35</v>
      </c>
      <c r="AX203" s="12" t="s">
        <v>74</v>
      </c>
      <c r="AY203" s="162" t="s">
        <v>139</v>
      </c>
    </row>
    <row r="204" spans="2:65" s="12" customFormat="1">
      <c r="B204" s="160"/>
      <c r="D204" s="161" t="s">
        <v>154</v>
      </c>
      <c r="E204" s="162" t="s">
        <v>3</v>
      </c>
      <c r="F204" s="163" t="s">
        <v>1534</v>
      </c>
      <c r="H204" s="162" t="s">
        <v>3</v>
      </c>
      <c r="I204" s="164"/>
      <c r="L204" s="160"/>
      <c r="M204" s="165"/>
      <c r="T204" s="166"/>
      <c r="AT204" s="162" t="s">
        <v>154</v>
      </c>
      <c r="AU204" s="162" t="s">
        <v>83</v>
      </c>
      <c r="AV204" s="12" t="s">
        <v>81</v>
      </c>
      <c r="AW204" s="12" t="s">
        <v>35</v>
      </c>
      <c r="AX204" s="12" t="s">
        <v>74</v>
      </c>
      <c r="AY204" s="162" t="s">
        <v>139</v>
      </c>
    </row>
    <row r="205" spans="2:65" s="13" customFormat="1">
      <c r="B205" s="167"/>
      <c r="D205" s="161" t="s">
        <v>154</v>
      </c>
      <c r="E205" s="168" t="s">
        <v>3</v>
      </c>
      <c r="F205" s="169" t="s">
        <v>1553</v>
      </c>
      <c r="H205" s="170">
        <v>0.28299999999999997</v>
      </c>
      <c r="I205" s="171"/>
      <c r="L205" s="167"/>
      <c r="M205" s="172"/>
      <c r="T205" s="173"/>
      <c r="AT205" s="168" t="s">
        <v>154</v>
      </c>
      <c r="AU205" s="168" t="s">
        <v>83</v>
      </c>
      <c r="AV205" s="13" t="s">
        <v>83</v>
      </c>
      <c r="AW205" s="13" t="s">
        <v>35</v>
      </c>
      <c r="AX205" s="13" t="s">
        <v>74</v>
      </c>
      <c r="AY205" s="168" t="s">
        <v>139</v>
      </c>
    </row>
    <row r="206" spans="2:65" s="13" customFormat="1">
      <c r="B206" s="167"/>
      <c r="D206" s="161" t="s">
        <v>154</v>
      </c>
      <c r="E206" s="168" t="s">
        <v>3</v>
      </c>
      <c r="F206" s="169" t="s">
        <v>1554</v>
      </c>
      <c r="H206" s="170">
        <v>6.3E-2</v>
      </c>
      <c r="I206" s="171"/>
      <c r="L206" s="167"/>
      <c r="M206" s="172"/>
      <c r="T206" s="173"/>
      <c r="AT206" s="168" t="s">
        <v>154</v>
      </c>
      <c r="AU206" s="168" t="s">
        <v>83</v>
      </c>
      <c r="AV206" s="13" t="s">
        <v>83</v>
      </c>
      <c r="AW206" s="13" t="s">
        <v>35</v>
      </c>
      <c r="AX206" s="13" t="s">
        <v>74</v>
      </c>
      <c r="AY206" s="168" t="s">
        <v>139</v>
      </c>
    </row>
    <row r="207" spans="2:65" s="12" customFormat="1">
      <c r="B207" s="160"/>
      <c r="D207" s="161" t="s">
        <v>154</v>
      </c>
      <c r="E207" s="162" t="s">
        <v>3</v>
      </c>
      <c r="F207" s="163" t="s">
        <v>1537</v>
      </c>
      <c r="H207" s="162" t="s">
        <v>3</v>
      </c>
      <c r="I207" s="164"/>
      <c r="L207" s="160"/>
      <c r="M207" s="165"/>
      <c r="T207" s="166"/>
      <c r="AT207" s="162" t="s">
        <v>154</v>
      </c>
      <c r="AU207" s="162" t="s">
        <v>83</v>
      </c>
      <c r="AV207" s="12" t="s">
        <v>81</v>
      </c>
      <c r="AW207" s="12" t="s">
        <v>35</v>
      </c>
      <c r="AX207" s="12" t="s">
        <v>74</v>
      </c>
      <c r="AY207" s="162" t="s">
        <v>139</v>
      </c>
    </row>
    <row r="208" spans="2:65" s="13" customFormat="1">
      <c r="B208" s="167"/>
      <c r="D208" s="161" t="s">
        <v>154</v>
      </c>
      <c r="E208" s="168" t="s">
        <v>3</v>
      </c>
      <c r="F208" s="169" t="s">
        <v>1555</v>
      </c>
      <c r="H208" s="170">
        <v>0.108</v>
      </c>
      <c r="I208" s="171"/>
      <c r="L208" s="167"/>
      <c r="M208" s="172"/>
      <c r="T208" s="173"/>
      <c r="AT208" s="168" t="s">
        <v>154</v>
      </c>
      <c r="AU208" s="168" t="s">
        <v>83</v>
      </c>
      <c r="AV208" s="13" t="s">
        <v>83</v>
      </c>
      <c r="AW208" s="13" t="s">
        <v>35</v>
      </c>
      <c r="AX208" s="13" t="s">
        <v>74</v>
      </c>
      <c r="AY208" s="168" t="s">
        <v>139</v>
      </c>
    </row>
    <row r="209" spans="2:65" s="15" customFormat="1">
      <c r="B209" s="191"/>
      <c r="D209" s="161" t="s">
        <v>154</v>
      </c>
      <c r="E209" s="192" t="s">
        <v>3</v>
      </c>
      <c r="F209" s="193" t="s">
        <v>658</v>
      </c>
      <c r="H209" s="194">
        <v>0.45399999999999996</v>
      </c>
      <c r="I209" s="195"/>
      <c r="L209" s="191"/>
      <c r="M209" s="196"/>
      <c r="T209" s="197"/>
      <c r="AT209" s="192" t="s">
        <v>154</v>
      </c>
      <c r="AU209" s="192" t="s">
        <v>83</v>
      </c>
      <c r="AV209" s="15" t="s">
        <v>97</v>
      </c>
      <c r="AW209" s="15" t="s">
        <v>35</v>
      </c>
      <c r="AX209" s="15" t="s">
        <v>81</v>
      </c>
      <c r="AY209" s="192" t="s">
        <v>139</v>
      </c>
    </row>
    <row r="210" spans="2:65" s="1" customFormat="1" ht="33" customHeight="1">
      <c r="B210" s="132"/>
      <c r="C210" s="133" t="s">
        <v>234</v>
      </c>
      <c r="D210" s="133" t="s">
        <v>142</v>
      </c>
      <c r="E210" s="134" t="s">
        <v>1556</v>
      </c>
      <c r="F210" s="135" t="s">
        <v>1557</v>
      </c>
      <c r="G210" s="136" t="s">
        <v>604</v>
      </c>
      <c r="H210" s="137">
        <v>0.56699999999999995</v>
      </c>
      <c r="I210" s="138"/>
      <c r="J210" s="139">
        <f>ROUND(I210*H210,2)</f>
        <v>0</v>
      </c>
      <c r="K210" s="135" t="s">
        <v>146</v>
      </c>
      <c r="L210" s="33"/>
      <c r="M210" s="140" t="s">
        <v>3</v>
      </c>
      <c r="N210" s="141" t="s">
        <v>45</v>
      </c>
      <c r="P210" s="142">
        <f>O210*H210</f>
        <v>0</v>
      </c>
      <c r="Q210" s="142">
        <v>1.5299999999999999E-3</v>
      </c>
      <c r="R210" s="142">
        <f>Q210*H210</f>
        <v>8.6750999999999983E-4</v>
      </c>
      <c r="S210" s="142">
        <v>0</v>
      </c>
      <c r="T210" s="143">
        <f>S210*H210</f>
        <v>0</v>
      </c>
      <c r="AR210" s="144" t="s">
        <v>159</v>
      </c>
      <c r="AT210" s="144" t="s">
        <v>142</v>
      </c>
      <c r="AU210" s="144" t="s">
        <v>83</v>
      </c>
      <c r="AY210" s="18" t="s">
        <v>139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8" t="s">
        <v>81</v>
      </c>
      <c r="BK210" s="145">
        <f>ROUND(I210*H210,2)</f>
        <v>0</v>
      </c>
      <c r="BL210" s="18" t="s">
        <v>159</v>
      </c>
      <c r="BM210" s="144" t="s">
        <v>1558</v>
      </c>
    </row>
    <row r="211" spans="2:65" s="1" customFormat="1">
      <c r="B211" s="33"/>
      <c r="D211" s="146" t="s">
        <v>148</v>
      </c>
      <c r="F211" s="147" t="s">
        <v>1559</v>
      </c>
      <c r="I211" s="148"/>
      <c r="L211" s="33"/>
      <c r="M211" s="149"/>
      <c r="T211" s="54"/>
      <c r="AT211" s="18" t="s">
        <v>148</v>
      </c>
      <c r="AU211" s="18" t="s">
        <v>83</v>
      </c>
    </row>
    <row r="212" spans="2:65" s="12" customFormat="1">
      <c r="B212" s="160"/>
      <c r="D212" s="161" t="s">
        <v>154</v>
      </c>
      <c r="E212" s="162" t="s">
        <v>3</v>
      </c>
      <c r="F212" s="163" t="s">
        <v>1502</v>
      </c>
      <c r="H212" s="162" t="s">
        <v>3</v>
      </c>
      <c r="I212" s="164"/>
      <c r="L212" s="160"/>
      <c r="M212" s="165"/>
      <c r="T212" s="166"/>
      <c r="AT212" s="162" t="s">
        <v>154</v>
      </c>
      <c r="AU212" s="162" t="s">
        <v>83</v>
      </c>
      <c r="AV212" s="12" t="s">
        <v>81</v>
      </c>
      <c r="AW212" s="12" t="s">
        <v>35</v>
      </c>
      <c r="AX212" s="12" t="s">
        <v>74</v>
      </c>
      <c r="AY212" s="162" t="s">
        <v>139</v>
      </c>
    </row>
    <row r="213" spans="2:65" s="12" customFormat="1">
      <c r="B213" s="160"/>
      <c r="D213" s="161" t="s">
        <v>154</v>
      </c>
      <c r="E213" s="162" t="s">
        <v>3</v>
      </c>
      <c r="F213" s="163" t="s">
        <v>1503</v>
      </c>
      <c r="H213" s="162" t="s">
        <v>3</v>
      </c>
      <c r="I213" s="164"/>
      <c r="L213" s="160"/>
      <c r="M213" s="165"/>
      <c r="T213" s="166"/>
      <c r="AT213" s="162" t="s">
        <v>154</v>
      </c>
      <c r="AU213" s="162" t="s">
        <v>83</v>
      </c>
      <c r="AV213" s="12" t="s">
        <v>81</v>
      </c>
      <c r="AW213" s="12" t="s">
        <v>35</v>
      </c>
      <c r="AX213" s="12" t="s">
        <v>74</v>
      </c>
      <c r="AY213" s="162" t="s">
        <v>139</v>
      </c>
    </row>
    <row r="214" spans="2:65" s="12" customFormat="1">
      <c r="B214" s="160"/>
      <c r="D214" s="161" t="s">
        <v>154</v>
      </c>
      <c r="E214" s="162" t="s">
        <v>3</v>
      </c>
      <c r="F214" s="163" t="s">
        <v>1449</v>
      </c>
      <c r="H214" s="162" t="s">
        <v>3</v>
      </c>
      <c r="I214" s="164"/>
      <c r="L214" s="160"/>
      <c r="M214" s="165"/>
      <c r="T214" s="166"/>
      <c r="AT214" s="162" t="s">
        <v>154</v>
      </c>
      <c r="AU214" s="162" t="s">
        <v>83</v>
      </c>
      <c r="AV214" s="12" t="s">
        <v>81</v>
      </c>
      <c r="AW214" s="12" t="s">
        <v>35</v>
      </c>
      <c r="AX214" s="12" t="s">
        <v>74</v>
      </c>
      <c r="AY214" s="162" t="s">
        <v>139</v>
      </c>
    </row>
    <row r="215" spans="2:65" s="12" customFormat="1">
      <c r="B215" s="160"/>
      <c r="D215" s="161" t="s">
        <v>154</v>
      </c>
      <c r="E215" s="162" t="s">
        <v>3</v>
      </c>
      <c r="F215" s="163" t="s">
        <v>1534</v>
      </c>
      <c r="H215" s="162" t="s">
        <v>3</v>
      </c>
      <c r="I215" s="164"/>
      <c r="L215" s="160"/>
      <c r="M215" s="165"/>
      <c r="T215" s="166"/>
      <c r="AT215" s="162" t="s">
        <v>154</v>
      </c>
      <c r="AU215" s="162" t="s">
        <v>83</v>
      </c>
      <c r="AV215" s="12" t="s">
        <v>81</v>
      </c>
      <c r="AW215" s="12" t="s">
        <v>35</v>
      </c>
      <c r="AX215" s="12" t="s">
        <v>74</v>
      </c>
      <c r="AY215" s="162" t="s">
        <v>139</v>
      </c>
    </row>
    <row r="216" spans="2:65" s="13" customFormat="1">
      <c r="B216" s="167"/>
      <c r="D216" s="161" t="s">
        <v>154</v>
      </c>
      <c r="E216" s="168" t="s">
        <v>3</v>
      </c>
      <c r="F216" s="169" t="s">
        <v>1535</v>
      </c>
      <c r="H216" s="170">
        <v>0.28299999999999997</v>
      </c>
      <c r="I216" s="171"/>
      <c r="L216" s="167"/>
      <c r="M216" s="172"/>
      <c r="T216" s="173"/>
      <c r="AT216" s="168" t="s">
        <v>154</v>
      </c>
      <c r="AU216" s="168" t="s">
        <v>83</v>
      </c>
      <c r="AV216" s="13" t="s">
        <v>83</v>
      </c>
      <c r="AW216" s="13" t="s">
        <v>35</v>
      </c>
      <c r="AX216" s="13" t="s">
        <v>74</v>
      </c>
      <c r="AY216" s="168" t="s">
        <v>139</v>
      </c>
    </row>
    <row r="217" spans="2:65" s="13" customFormat="1">
      <c r="B217" s="167"/>
      <c r="D217" s="161" t="s">
        <v>154</v>
      </c>
      <c r="E217" s="168" t="s">
        <v>3</v>
      </c>
      <c r="F217" s="169" t="s">
        <v>1536</v>
      </c>
      <c r="H217" s="170">
        <v>9.4E-2</v>
      </c>
      <c r="I217" s="171"/>
      <c r="L217" s="167"/>
      <c r="M217" s="172"/>
      <c r="T217" s="173"/>
      <c r="AT217" s="168" t="s">
        <v>154</v>
      </c>
      <c r="AU217" s="168" t="s">
        <v>83</v>
      </c>
      <c r="AV217" s="13" t="s">
        <v>83</v>
      </c>
      <c r="AW217" s="13" t="s">
        <v>35</v>
      </c>
      <c r="AX217" s="13" t="s">
        <v>74</v>
      </c>
      <c r="AY217" s="168" t="s">
        <v>139</v>
      </c>
    </row>
    <row r="218" spans="2:65" s="12" customFormat="1">
      <c r="B218" s="160"/>
      <c r="D218" s="161" t="s">
        <v>154</v>
      </c>
      <c r="E218" s="162" t="s">
        <v>3</v>
      </c>
      <c r="F218" s="163" t="s">
        <v>1537</v>
      </c>
      <c r="H218" s="162" t="s">
        <v>3</v>
      </c>
      <c r="I218" s="164"/>
      <c r="L218" s="160"/>
      <c r="M218" s="165"/>
      <c r="T218" s="166"/>
      <c r="AT218" s="162" t="s">
        <v>154</v>
      </c>
      <c r="AU218" s="162" t="s">
        <v>83</v>
      </c>
      <c r="AV218" s="12" t="s">
        <v>81</v>
      </c>
      <c r="AW218" s="12" t="s">
        <v>35</v>
      </c>
      <c r="AX218" s="12" t="s">
        <v>74</v>
      </c>
      <c r="AY218" s="162" t="s">
        <v>139</v>
      </c>
    </row>
    <row r="219" spans="2:65" s="13" customFormat="1">
      <c r="B219" s="167"/>
      <c r="D219" s="161" t="s">
        <v>154</v>
      </c>
      <c r="E219" s="168" t="s">
        <v>3</v>
      </c>
      <c r="F219" s="169" t="s">
        <v>1538</v>
      </c>
      <c r="H219" s="170">
        <v>0.19</v>
      </c>
      <c r="I219" s="171"/>
      <c r="L219" s="167"/>
      <c r="M219" s="172"/>
      <c r="T219" s="173"/>
      <c r="AT219" s="168" t="s">
        <v>154</v>
      </c>
      <c r="AU219" s="168" t="s">
        <v>83</v>
      </c>
      <c r="AV219" s="13" t="s">
        <v>83</v>
      </c>
      <c r="AW219" s="13" t="s">
        <v>35</v>
      </c>
      <c r="AX219" s="13" t="s">
        <v>74</v>
      </c>
      <c r="AY219" s="168" t="s">
        <v>139</v>
      </c>
    </row>
    <row r="220" spans="2:65" s="14" customFormat="1">
      <c r="B220" s="184"/>
      <c r="D220" s="161" t="s">
        <v>154</v>
      </c>
      <c r="E220" s="185" t="s">
        <v>3</v>
      </c>
      <c r="F220" s="186" t="s">
        <v>623</v>
      </c>
      <c r="H220" s="187">
        <v>0.56699999999999995</v>
      </c>
      <c r="I220" s="188"/>
      <c r="L220" s="184"/>
      <c r="M220" s="189"/>
      <c r="T220" s="190"/>
      <c r="AT220" s="185" t="s">
        <v>154</v>
      </c>
      <c r="AU220" s="185" t="s">
        <v>83</v>
      </c>
      <c r="AV220" s="14" t="s">
        <v>159</v>
      </c>
      <c r="AW220" s="14" t="s">
        <v>35</v>
      </c>
      <c r="AX220" s="14" t="s">
        <v>81</v>
      </c>
      <c r="AY220" s="185" t="s">
        <v>139</v>
      </c>
    </row>
    <row r="221" spans="2:65" s="1" customFormat="1" ht="24.15" customHeight="1">
      <c r="B221" s="132"/>
      <c r="C221" s="133" t="s">
        <v>239</v>
      </c>
      <c r="D221" s="133" t="s">
        <v>142</v>
      </c>
      <c r="E221" s="134" t="s">
        <v>1560</v>
      </c>
      <c r="F221" s="135" t="s">
        <v>1561</v>
      </c>
      <c r="G221" s="136" t="s">
        <v>604</v>
      </c>
      <c r="H221" s="137">
        <v>0.56699999999999995</v>
      </c>
      <c r="I221" s="138"/>
      <c r="J221" s="139">
        <f>ROUND(I221*H221,2)</f>
        <v>0</v>
      </c>
      <c r="K221" s="135" t="s">
        <v>146</v>
      </c>
      <c r="L221" s="33"/>
      <c r="M221" s="140" t="s">
        <v>3</v>
      </c>
      <c r="N221" s="141" t="s">
        <v>45</v>
      </c>
      <c r="P221" s="142">
        <f>O221*H221</f>
        <v>0</v>
      </c>
      <c r="Q221" s="142">
        <v>2.0999999999999999E-3</v>
      </c>
      <c r="R221" s="142">
        <f>Q221*H221</f>
        <v>1.1906999999999998E-3</v>
      </c>
      <c r="S221" s="142">
        <v>0</v>
      </c>
      <c r="T221" s="143">
        <f>S221*H221</f>
        <v>0</v>
      </c>
      <c r="AR221" s="144" t="s">
        <v>159</v>
      </c>
      <c r="AT221" s="144" t="s">
        <v>142</v>
      </c>
      <c r="AU221" s="144" t="s">
        <v>83</v>
      </c>
      <c r="AY221" s="18" t="s">
        <v>139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8" t="s">
        <v>81</v>
      </c>
      <c r="BK221" s="145">
        <f>ROUND(I221*H221,2)</f>
        <v>0</v>
      </c>
      <c r="BL221" s="18" t="s">
        <v>159</v>
      </c>
      <c r="BM221" s="144" t="s">
        <v>1562</v>
      </c>
    </row>
    <row r="222" spans="2:65" s="1" customFormat="1">
      <c r="B222" s="33"/>
      <c r="D222" s="146" t="s">
        <v>148</v>
      </c>
      <c r="F222" s="147" t="s">
        <v>1563</v>
      </c>
      <c r="I222" s="148"/>
      <c r="L222" s="33"/>
      <c r="M222" s="149"/>
      <c r="T222" s="54"/>
      <c r="AT222" s="18" t="s">
        <v>148</v>
      </c>
      <c r="AU222" s="18" t="s">
        <v>83</v>
      </c>
    </row>
    <row r="223" spans="2:65" s="12" customFormat="1">
      <c r="B223" s="160"/>
      <c r="D223" s="161" t="s">
        <v>154</v>
      </c>
      <c r="E223" s="162" t="s">
        <v>3</v>
      </c>
      <c r="F223" s="163" t="s">
        <v>1502</v>
      </c>
      <c r="H223" s="162" t="s">
        <v>3</v>
      </c>
      <c r="I223" s="164"/>
      <c r="L223" s="160"/>
      <c r="M223" s="165"/>
      <c r="T223" s="166"/>
      <c r="AT223" s="162" t="s">
        <v>154</v>
      </c>
      <c r="AU223" s="162" t="s">
        <v>83</v>
      </c>
      <c r="AV223" s="12" t="s">
        <v>81</v>
      </c>
      <c r="AW223" s="12" t="s">
        <v>35</v>
      </c>
      <c r="AX223" s="12" t="s">
        <v>74</v>
      </c>
      <c r="AY223" s="162" t="s">
        <v>139</v>
      </c>
    </row>
    <row r="224" spans="2:65" s="12" customFormat="1">
      <c r="B224" s="160"/>
      <c r="D224" s="161" t="s">
        <v>154</v>
      </c>
      <c r="E224" s="162" t="s">
        <v>3</v>
      </c>
      <c r="F224" s="163" t="s">
        <v>1503</v>
      </c>
      <c r="H224" s="162" t="s">
        <v>3</v>
      </c>
      <c r="I224" s="164"/>
      <c r="L224" s="160"/>
      <c r="M224" s="165"/>
      <c r="T224" s="166"/>
      <c r="AT224" s="162" t="s">
        <v>154</v>
      </c>
      <c r="AU224" s="162" t="s">
        <v>83</v>
      </c>
      <c r="AV224" s="12" t="s">
        <v>81</v>
      </c>
      <c r="AW224" s="12" t="s">
        <v>35</v>
      </c>
      <c r="AX224" s="12" t="s">
        <v>74</v>
      </c>
      <c r="AY224" s="162" t="s">
        <v>139</v>
      </c>
    </row>
    <row r="225" spans="2:65" s="12" customFormat="1">
      <c r="B225" s="160"/>
      <c r="D225" s="161" t="s">
        <v>154</v>
      </c>
      <c r="E225" s="162" t="s">
        <v>3</v>
      </c>
      <c r="F225" s="163" t="s">
        <v>1449</v>
      </c>
      <c r="H225" s="162" t="s">
        <v>3</v>
      </c>
      <c r="I225" s="164"/>
      <c r="L225" s="160"/>
      <c r="M225" s="165"/>
      <c r="T225" s="166"/>
      <c r="AT225" s="162" t="s">
        <v>154</v>
      </c>
      <c r="AU225" s="162" t="s">
        <v>83</v>
      </c>
      <c r="AV225" s="12" t="s">
        <v>81</v>
      </c>
      <c r="AW225" s="12" t="s">
        <v>35</v>
      </c>
      <c r="AX225" s="12" t="s">
        <v>74</v>
      </c>
      <c r="AY225" s="162" t="s">
        <v>139</v>
      </c>
    </row>
    <row r="226" spans="2:65" s="12" customFormat="1">
      <c r="B226" s="160"/>
      <c r="D226" s="161" t="s">
        <v>154</v>
      </c>
      <c r="E226" s="162" t="s">
        <v>3</v>
      </c>
      <c r="F226" s="163" t="s">
        <v>1534</v>
      </c>
      <c r="H226" s="162" t="s">
        <v>3</v>
      </c>
      <c r="I226" s="164"/>
      <c r="L226" s="160"/>
      <c r="M226" s="165"/>
      <c r="T226" s="166"/>
      <c r="AT226" s="162" t="s">
        <v>154</v>
      </c>
      <c r="AU226" s="162" t="s">
        <v>83</v>
      </c>
      <c r="AV226" s="12" t="s">
        <v>81</v>
      </c>
      <c r="AW226" s="12" t="s">
        <v>35</v>
      </c>
      <c r="AX226" s="12" t="s">
        <v>74</v>
      </c>
      <c r="AY226" s="162" t="s">
        <v>139</v>
      </c>
    </row>
    <row r="227" spans="2:65" s="13" customFormat="1">
      <c r="B227" s="167"/>
      <c r="D227" s="161" t="s">
        <v>154</v>
      </c>
      <c r="E227" s="168" t="s">
        <v>3</v>
      </c>
      <c r="F227" s="169" t="s">
        <v>1535</v>
      </c>
      <c r="H227" s="170">
        <v>0.28299999999999997</v>
      </c>
      <c r="I227" s="171"/>
      <c r="L227" s="167"/>
      <c r="M227" s="172"/>
      <c r="T227" s="173"/>
      <c r="AT227" s="168" t="s">
        <v>154</v>
      </c>
      <c r="AU227" s="168" t="s">
        <v>83</v>
      </c>
      <c r="AV227" s="13" t="s">
        <v>83</v>
      </c>
      <c r="AW227" s="13" t="s">
        <v>35</v>
      </c>
      <c r="AX227" s="13" t="s">
        <v>74</v>
      </c>
      <c r="AY227" s="168" t="s">
        <v>139</v>
      </c>
    </row>
    <row r="228" spans="2:65" s="13" customFormat="1">
      <c r="B228" s="167"/>
      <c r="D228" s="161" t="s">
        <v>154</v>
      </c>
      <c r="E228" s="168" t="s">
        <v>3</v>
      </c>
      <c r="F228" s="169" t="s">
        <v>1536</v>
      </c>
      <c r="H228" s="170">
        <v>9.4E-2</v>
      </c>
      <c r="I228" s="171"/>
      <c r="L228" s="167"/>
      <c r="M228" s="172"/>
      <c r="T228" s="173"/>
      <c r="AT228" s="168" t="s">
        <v>154</v>
      </c>
      <c r="AU228" s="168" t="s">
        <v>83</v>
      </c>
      <c r="AV228" s="13" t="s">
        <v>83</v>
      </c>
      <c r="AW228" s="13" t="s">
        <v>35</v>
      </c>
      <c r="AX228" s="13" t="s">
        <v>74</v>
      </c>
      <c r="AY228" s="168" t="s">
        <v>139</v>
      </c>
    </row>
    <row r="229" spans="2:65" s="12" customFormat="1">
      <c r="B229" s="160"/>
      <c r="D229" s="161" t="s">
        <v>154</v>
      </c>
      <c r="E229" s="162" t="s">
        <v>3</v>
      </c>
      <c r="F229" s="163" t="s">
        <v>1537</v>
      </c>
      <c r="H229" s="162" t="s">
        <v>3</v>
      </c>
      <c r="I229" s="164"/>
      <c r="L229" s="160"/>
      <c r="M229" s="165"/>
      <c r="T229" s="166"/>
      <c r="AT229" s="162" t="s">
        <v>154</v>
      </c>
      <c r="AU229" s="162" t="s">
        <v>83</v>
      </c>
      <c r="AV229" s="12" t="s">
        <v>81</v>
      </c>
      <c r="AW229" s="12" t="s">
        <v>35</v>
      </c>
      <c r="AX229" s="12" t="s">
        <v>74</v>
      </c>
      <c r="AY229" s="162" t="s">
        <v>139</v>
      </c>
    </row>
    <row r="230" spans="2:65" s="13" customFormat="1">
      <c r="B230" s="167"/>
      <c r="D230" s="161" t="s">
        <v>154</v>
      </c>
      <c r="E230" s="168" t="s">
        <v>3</v>
      </c>
      <c r="F230" s="169" t="s">
        <v>1538</v>
      </c>
      <c r="H230" s="170">
        <v>0.19</v>
      </c>
      <c r="I230" s="171"/>
      <c r="L230" s="167"/>
      <c r="M230" s="172"/>
      <c r="T230" s="173"/>
      <c r="AT230" s="168" t="s">
        <v>154</v>
      </c>
      <c r="AU230" s="168" t="s">
        <v>83</v>
      </c>
      <c r="AV230" s="13" t="s">
        <v>83</v>
      </c>
      <c r="AW230" s="13" t="s">
        <v>35</v>
      </c>
      <c r="AX230" s="13" t="s">
        <v>74</v>
      </c>
      <c r="AY230" s="168" t="s">
        <v>139</v>
      </c>
    </row>
    <row r="231" spans="2:65" s="14" customFormat="1">
      <c r="B231" s="184"/>
      <c r="D231" s="161" t="s">
        <v>154</v>
      </c>
      <c r="E231" s="185" t="s">
        <v>3</v>
      </c>
      <c r="F231" s="186" t="s">
        <v>623</v>
      </c>
      <c r="H231" s="187">
        <v>0.56699999999999995</v>
      </c>
      <c r="I231" s="188"/>
      <c r="L231" s="184"/>
      <c r="M231" s="189"/>
      <c r="T231" s="190"/>
      <c r="AT231" s="185" t="s">
        <v>154</v>
      </c>
      <c r="AU231" s="185" t="s">
        <v>83</v>
      </c>
      <c r="AV231" s="14" t="s">
        <v>159</v>
      </c>
      <c r="AW231" s="14" t="s">
        <v>35</v>
      </c>
      <c r="AX231" s="14" t="s">
        <v>81</v>
      </c>
      <c r="AY231" s="185" t="s">
        <v>139</v>
      </c>
    </row>
    <row r="232" spans="2:65" s="1" customFormat="1" ht="21.75" customHeight="1">
      <c r="B232" s="132"/>
      <c r="C232" s="133" t="s">
        <v>8</v>
      </c>
      <c r="D232" s="133" t="s">
        <v>142</v>
      </c>
      <c r="E232" s="134" t="s">
        <v>1564</v>
      </c>
      <c r="F232" s="135" t="s">
        <v>1565</v>
      </c>
      <c r="G232" s="136" t="s">
        <v>145</v>
      </c>
      <c r="H232" s="137">
        <v>1</v>
      </c>
      <c r="I232" s="138"/>
      <c r="J232" s="139">
        <f>ROUND(I232*H232,2)</f>
        <v>0</v>
      </c>
      <c r="K232" s="135" t="s">
        <v>3</v>
      </c>
      <c r="L232" s="33"/>
      <c r="M232" s="140" t="s">
        <v>3</v>
      </c>
      <c r="N232" s="141" t="s">
        <v>45</v>
      </c>
      <c r="P232" s="142">
        <f>O232*H232</f>
        <v>0</v>
      </c>
      <c r="Q232" s="142">
        <v>0</v>
      </c>
      <c r="R232" s="142">
        <f>Q232*H232</f>
        <v>0</v>
      </c>
      <c r="S232" s="142">
        <v>0</v>
      </c>
      <c r="T232" s="143">
        <f>S232*H232</f>
        <v>0</v>
      </c>
      <c r="AR232" s="144" t="s">
        <v>159</v>
      </c>
      <c r="AT232" s="144" t="s">
        <v>142</v>
      </c>
      <c r="AU232" s="144" t="s">
        <v>83</v>
      </c>
      <c r="AY232" s="18" t="s">
        <v>139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8" t="s">
        <v>81</v>
      </c>
      <c r="BK232" s="145">
        <f>ROUND(I232*H232,2)</f>
        <v>0</v>
      </c>
      <c r="BL232" s="18" t="s">
        <v>159</v>
      </c>
      <c r="BM232" s="144" t="s">
        <v>1566</v>
      </c>
    </row>
    <row r="233" spans="2:65" s="12" customFormat="1">
      <c r="B233" s="160"/>
      <c r="D233" s="161" t="s">
        <v>154</v>
      </c>
      <c r="E233" s="162" t="s">
        <v>3</v>
      </c>
      <c r="F233" s="163" t="s">
        <v>1449</v>
      </c>
      <c r="H233" s="162" t="s">
        <v>3</v>
      </c>
      <c r="I233" s="164"/>
      <c r="L233" s="160"/>
      <c r="M233" s="165"/>
      <c r="T233" s="166"/>
      <c r="AT233" s="162" t="s">
        <v>154</v>
      </c>
      <c r="AU233" s="162" t="s">
        <v>83</v>
      </c>
      <c r="AV233" s="12" t="s">
        <v>81</v>
      </c>
      <c r="AW233" s="12" t="s">
        <v>35</v>
      </c>
      <c r="AX233" s="12" t="s">
        <v>74</v>
      </c>
      <c r="AY233" s="162" t="s">
        <v>139</v>
      </c>
    </row>
    <row r="234" spans="2:65" s="12" customFormat="1">
      <c r="B234" s="160"/>
      <c r="D234" s="161" t="s">
        <v>154</v>
      </c>
      <c r="E234" s="162" t="s">
        <v>3</v>
      </c>
      <c r="F234" s="163" t="s">
        <v>1567</v>
      </c>
      <c r="H234" s="162" t="s">
        <v>3</v>
      </c>
      <c r="I234" s="164"/>
      <c r="L234" s="160"/>
      <c r="M234" s="165"/>
      <c r="T234" s="166"/>
      <c r="AT234" s="162" t="s">
        <v>154</v>
      </c>
      <c r="AU234" s="162" t="s">
        <v>83</v>
      </c>
      <c r="AV234" s="12" t="s">
        <v>81</v>
      </c>
      <c r="AW234" s="12" t="s">
        <v>35</v>
      </c>
      <c r="AX234" s="12" t="s">
        <v>74</v>
      </c>
      <c r="AY234" s="162" t="s">
        <v>139</v>
      </c>
    </row>
    <row r="235" spans="2:65" s="12" customFormat="1">
      <c r="B235" s="160"/>
      <c r="D235" s="161" t="s">
        <v>154</v>
      </c>
      <c r="E235" s="162" t="s">
        <v>3</v>
      </c>
      <c r="F235" s="163" t="s">
        <v>1568</v>
      </c>
      <c r="H235" s="162" t="s">
        <v>3</v>
      </c>
      <c r="I235" s="164"/>
      <c r="L235" s="160"/>
      <c r="M235" s="165"/>
      <c r="T235" s="166"/>
      <c r="AT235" s="162" t="s">
        <v>154</v>
      </c>
      <c r="AU235" s="162" t="s">
        <v>83</v>
      </c>
      <c r="AV235" s="12" t="s">
        <v>81</v>
      </c>
      <c r="AW235" s="12" t="s">
        <v>35</v>
      </c>
      <c r="AX235" s="12" t="s">
        <v>74</v>
      </c>
      <c r="AY235" s="162" t="s">
        <v>139</v>
      </c>
    </row>
    <row r="236" spans="2:65" s="13" customFormat="1">
      <c r="B236" s="167"/>
      <c r="D236" s="161" t="s">
        <v>154</v>
      </c>
      <c r="E236" s="168" t="s">
        <v>3</v>
      </c>
      <c r="F236" s="169" t="s">
        <v>81</v>
      </c>
      <c r="H236" s="170">
        <v>1</v>
      </c>
      <c r="I236" s="171"/>
      <c r="L236" s="167"/>
      <c r="M236" s="172"/>
      <c r="T236" s="173"/>
      <c r="AT236" s="168" t="s">
        <v>154</v>
      </c>
      <c r="AU236" s="168" t="s">
        <v>83</v>
      </c>
      <c r="AV236" s="13" t="s">
        <v>83</v>
      </c>
      <c r="AW236" s="13" t="s">
        <v>35</v>
      </c>
      <c r="AX236" s="13" t="s">
        <v>81</v>
      </c>
      <c r="AY236" s="168" t="s">
        <v>139</v>
      </c>
    </row>
    <row r="237" spans="2:65" s="1" customFormat="1" ht="24.15" customHeight="1">
      <c r="B237" s="132"/>
      <c r="C237" s="133" t="s">
        <v>258</v>
      </c>
      <c r="D237" s="133" t="s">
        <v>142</v>
      </c>
      <c r="E237" s="134" t="s">
        <v>1569</v>
      </c>
      <c r="F237" s="135" t="s">
        <v>1570</v>
      </c>
      <c r="G237" s="136" t="s">
        <v>145</v>
      </c>
      <c r="H237" s="137">
        <v>2</v>
      </c>
      <c r="I237" s="138"/>
      <c r="J237" s="139">
        <f>ROUND(I237*H237,2)</f>
        <v>0</v>
      </c>
      <c r="K237" s="135" t="s">
        <v>3</v>
      </c>
      <c r="L237" s="33"/>
      <c r="M237" s="140" t="s">
        <v>3</v>
      </c>
      <c r="N237" s="141" t="s">
        <v>45</v>
      </c>
      <c r="P237" s="142">
        <f>O237*H237</f>
        <v>0</v>
      </c>
      <c r="Q237" s="142">
        <v>0</v>
      </c>
      <c r="R237" s="142">
        <f>Q237*H237</f>
        <v>0</v>
      </c>
      <c r="S237" s="142">
        <v>0</v>
      </c>
      <c r="T237" s="143">
        <f>S237*H237</f>
        <v>0</v>
      </c>
      <c r="AR237" s="144" t="s">
        <v>159</v>
      </c>
      <c r="AT237" s="144" t="s">
        <v>142</v>
      </c>
      <c r="AU237" s="144" t="s">
        <v>83</v>
      </c>
      <c r="AY237" s="18" t="s">
        <v>139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8" t="s">
        <v>81</v>
      </c>
      <c r="BK237" s="145">
        <f>ROUND(I237*H237,2)</f>
        <v>0</v>
      </c>
      <c r="BL237" s="18" t="s">
        <v>159</v>
      </c>
      <c r="BM237" s="144" t="s">
        <v>1571</v>
      </c>
    </row>
    <row r="238" spans="2:65" s="1" customFormat="1" ht="24.15" customHeight="1">
      <c r="B238" s="132"/>
      <c r="C238" s="133" t="s">
        <v>265</v>
      </c>
      <c r="D238" s="133" t="s">
        <v>142</v>
      </c>
      <c r="E238" s="134" t="s">
        <v>1572</v>
      </c>
      <c r="F238" s="135" t="s">
        <v>1573</v>
      </c>
      <c r="G238" s="136" t="s">
        <v>314</v>
      </c>
      <c r="H238" s="137">
        <v>1</v>
      </c>
      <c r="I238" s="138"/>
      <c r="J238" s="139">
        <f>ROUND(I238*H238,2)</f>
        <v>0</v>
      </c>
      <c r="K238" s="135" t="s">
        <v>3</v>
      </c>
      <c r="L238" s="33"/>
      <c r="M238" s="140" t="s">
        <v>3</v>
      </c>
      <c r="N238" s="141" t="s">
        <v>45</v>
      </c>
      <c r="P238" s="142">
        <f>O238*H238</f>
        <v>0</v>
      </c>
      <c r="Q238" s="142">
        <v>0</v>
      </c>
      <c r="R238" s="142">
        <f>Q238*H238</f>
        <v>0</v>
      </c>
      <c r="S238" s="142">
        <v>0</v>
      </c>
      <c r="T238" s="143">
        <f>S238*H238</f>
        <v>0</v>
      </c>
      <c r="AR238" s="144" t="s">
        <v>159</v>
      </c>
      <c r="AT238" s="144" t="s">
        <v>142</v>
      </c>
      <c r="AU238" s="144" t="s">
        <v>83</v>
      </c>
      <c r="AY238" s="18" t="s">
        <v>139</v>
      </c>
      <c r="BE238" s="145">
        <f>IF(N238="základní",J238,0)</f>
        <v>0</v>
      </c>
      <c r="BF238" s="145">
        <f>IF(N238="snížená",J238,0)</f>
        <v>0</v>
      </c>
      <c r="BG238" s="145">
        <f>IF(N238="zákl. přenesená",J238,0)</f>
        <v>0</v>
      </c>
      <c r="BH238" s="145">
        <f>IF(N238="sníž. přenesená",J238,0)</f>
        <v>0</v>
      </c>
      <c r="BI238" s="145">
        <f>IF(N238="nulová",J238,0)</f>
        <v>0</v>
      </c>
      <c r="BJ238" s="18" t="s">
        <v>81</v>
      </c>
      <c r="BK238" s="145">
        <f>ROUND(I238*H238,2)</f>
        <v>0</v>
      </c>
      <c r="BL238" s="18" t="s">
        <v>159</v>
      </c>
      <c r="BM238" s="144" t="s">
        <v>1574</v>
      </c>
    </row>
    <row r="239" spans="2:65" s="12" customFormat="1">
      <c r="B239" s="160"/>
      <c r="D239" s="161" t="s">
        <v>154</v>
      </c>
      <c r="E239" s="162" t="s">
        <v>3</v>
      </c>
      <c r="F239" s="163" t="s">
        <v>1575</v>
      </c>
      <c r="H239" s="162" t="s">
        <v>3</v>
      </c>
      <c r="I239" s="164"/>
      <c r="L239" s="160"/>
      <c r="M239" s="165"/>
      <c r="T239" s="166"/>
      <c r="AT239" s="162" t="s">
        <v>154</v>
      </c>
      <c r="AU239" s="162" t="s">
        <v>83</v>
      </c>
      <c r="AV239" s="12" t="s">
        <v>81</v>
      </c>
      <c r="AW239" s="12" t="s">
        <v>35</v>
      </c>
      <c r="AX239" s="12" t="s">
        <v>74</v>
      </c>
      <c r="AY239" s="162" t="s">
        <v>139</v>
      </c>
    </row>
    <row r="240" spans="2:65" s="12" customFormat="1">
      <c r="B240" s="160"/>
      <c r="D240" s="161" t="s">
        <v>154</v>
      </c>
      <c r="E240" s="162" t="s">
        <v>3</v>
      </c>
      <c r="F240" s="163" t="s">
        <v>1576</v>
      </c>
      <c r="H240" s="162" t="s">
        <v>3</v>
      </c>
      <c r="I240" s="164"/>
      <c r="L240" s="160"/>
      <c r="M240" s="165"/>
      <c r="T240" s="166"/>
      <c r="AT240" s="162" t="s">
        <v>154</v>
      </c>
      <c r="AU240" s="162" t="s">
        <v>83</v>
      </c>
      <c r="AV240" s="12" t="s">
        <v>81</v>
      </c>
      <c r="AW240" s="12" t="s">
        <v>35</v>
      </c>
      <c r="AX240" s="12" t="s">
        <v>74</v>
      </c>
      <c r="AY240" s="162" t="s">
        <v>139</v>
      </c>
    </row>
    <row r="241" spans="2:65" s="13" customFormat="1">
      <c r="B241" s="167"/>
      <c r="D241" s="161" t="s">
        <v>154</v>
      </c>
      <c r="E241" s="168" t="s">
        <v>3</v>
      </c>
      <c r="F241" s="169" t="s">
        <v>81</v>
      </c>
      <c r="H241" s="170">
        <v>1</v>
      </c>
      <c r="I241" s="171"/>
      <c r="L241" s="167"/>
      <c r="M241" s="172"/>
      <c r="T241" s="173"/>
      <c r="AT241" s="168" t="s">
        <v>154</v>
      </c>
      <c r="AU241" s="168" t="s">
        <v>83</v>
      </c>
      <c r="AV241" s="13" t="s">
        <v>83</v>
      </c>
      <c r="AW241" s="13" t="s">
        <v>35</v>
      </c>
      <c r="AX241" s="13" t="s">
        <v>81</v>
      </c>
      <c r="AY241" s="168" t="s">
        <v>139</v>
      </c>
    </row>
    <row r="242" spans="2:65" s="1" customFormat="1" ht="24.15" customHeight="1">
      <c r="B242" s="132"/>
      <c r="C242" s="133" t="s">
        <v>272</v>
      </c>
      <c r="D242" s="133" t="s">
        <v>142</v>
      </c>
      <c r="E242" s="134" t="s">
        <v>1577</v>
      </c>
      <c r="F242" s="135" t="s">
        <v>1578</v>
      </c>
      <c r="G242" s="136" t="s">
        <v>327</v>
      </c>
      <c r="H242" s="137">
        <v>1</v>
      </c>
      <c r="I242" s="138"/>
      <c r="J242" s="139">
        <f>ROUND(I242*H242,2)</f>
        <v>0</v>
      </c>
      <c r="K242" s="135" t="s">
        <v>3</v>
      </c>
      <c r="L242" s="33"/>
      <c r="M242" s="140" t="s">
        <v>3</v>
      </c>
      <c r="N242" s="141" t="s">
        <v>45</v>
      </c>
      <c r="P242" s="142">
        <f>O242*H242</f>
        <v>0</v>
      </c>
      <c r="Q242" s="142">
        <v>0</v>
      </c>
      <c r="R242" s="142">
        <f>Q242*H242</f>
        <v>0</v>
      </c>
      <c r="S242" s="142">
        <v>0</v>
      </c>
      <c r="T242" s="143">
        <f>S242*H242</f>
        <v>0</v>
      </c>
      <c r="AR242" s="144" t="s">
        <v>159</v>
      </c>
      <c r="AT242" s="144" t="s">
        <v>142</v>
      </c>
      <c r="AU242" s="144" t="s">
        <v>83</v>
      </c>
      <c r="AY242" s="18" t="s">
        <v>139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8" t="s">
        <v>81</v>
      </c>
      <c r="BK242" s="145">
        <f>ROUND(I242*H242,2)</f>
        <v>0</v>
      </c>
      <c r="BL242" s="18" t="s">
        <v>159</v>
      </c>
      <c r="BM242" s="144" t="s">
        <v>1579</v>
      </c>
    </row>
    <row r="243" spans="2:65" s="12" customFormat="1">
      <c r="B243" s="160"/>
      <c r="D243" s="161" t="s">
        <v>154</v>
      </c>
      <c r="E243" s="162" t="s">
        <v>3</v>
      </c>
      <c r="F243" s="163" t="s">
        <v>1580</v>
      </c>
      <c r="H243" s="162" t="s">
        <v>3</v>
      </c>
      <c r="I243" s="164"/>
      <c r="L243" s="160"/>
      <c r="M243" s="165"/>
      <c r="T243" s="166"/>
      <c r="AT243" s="162" t="s">
        <v>154</v>
      </c>
      <c r="AU243" s="162" t="s">
        <v>83</v>
      </c>
      <c r="AV243" s="12" t="s">
        <v>81</v>
      </c>
      <c r="AW243" s="12" t="s">
        <v>35</v>
      </c>
      <c r="AX243" s="12" t="s">
        <v>74</v>
      </c>
      <c r="AY243" s="162" t="s">
        <v>139</v>
      </c>
    </row>
    <row r="244" spans="2:65" s="12" customFormat="1">
      <c r="B244" s="160"/>
      <c r="D244" s="161" t="s">
        <v>154</v>
      </c>
      <c r="E244" s="162" t="s">
        <v>3</v>
      </c>
      <c r="F244" s="163" t="s">
        <v>1576</v>
      </c>
      <c r="H244" s="162" t="s">
        <v>3</v>
      </c>
      <c r="I244" s="164"/>
      <c r="L244" s="160"/>
      <c r="M244" s="165"/>
      <c r="T244" s="166"/>
      <c r="AT244" s="162" t="s">
        <v>154</v>
      </c>
      <c r="AU244" s="162" t="s">
        <v>83</v>
      </c>
      <c r="AV244" s="12" t="s">
        <v>81</v>
      </c>
      <c r="AW244" s="12" t="s">
        <v>35</v>
      </c>
      <c r="AX244" s="12" t="s">
        <v>74</v>
      </c>
      <c r="AY244" s="162" t="s">
        <v>139</v>
      </c>
    </row>
    <row r="245" spans="2:65" s="12" customFormat="1" ht="30.6">
      <c r="B245" s="160"/>
      <c r="D245" s="161" t="s">
        <v>154</v>
      </c>
      <c r="E245" s="162" t="s">
        <v>3</v>
      </c>
      <c r="F245" s="163" t="s">
        <v>1581</v>
      </c>
      <c r="H245" s="162" t="s">
        <v>3</v>
      </c>
      <c r="I245" s="164"/>
      <c r="L245" s="160"/>
      <c r="M245" s="165"/>
      <c r="T245" s="166"/>
      <c r="AT245" s="162" t="s">
        <v>154</v>
      </c>
      <c r="AU245" s="162" t="s">
        <v>83</v>
      </c>
      <c r="AV245" s="12" t="s">
        <v>81</v>
      </c>
      <c r="AW245" s="12" t="s">
        <v>35</v>
      </c>
      <c r="AX245" s="12" t="s">
        <v>74</v>
      </c>
      <c r="AY245" s="162" t="s">
        <v>139</v>
      </c>
    </row>
    <row r="246" spans="2:65" s="12" customFormat="1">
      <c r="B246" s="160"/>
      <c r="D246" s="161" t="s">
        <v>154</v>
      </c>
      <c r="E246" s="162" t="s">
        <v>3</v>
      </c>
      <c r="F246" s="163" t="s">
        <v>1582</v>
      </c>
      <c r="H246" s="162" t="s">
        <v>3</v>
      </c>
      <c r="I246" s="164"/>
      <c r="L246" s="160"/>
      <c r="M246" s="165"/>
      <c r="T246" s="166"/>
      <c r="AT246" s="162" t="s">
        <v>154</v>
      </c>
      <c r="AU246" s="162" t="s">
        <v>83</v>
      </c>
      <c r="AV246" s="12" t="s">
        <v>81</v>
      </c>
      <c r="AW246" s="12" t="s">
        <v>35</v>
      </c>
      <c r="AX246" s="12" t="s">
        <v>74</v>
      </c>
      <c r="AY246" s="162" t="s">
        <v>139</v>
      </c>
    </row>
    <row r="247" spans="2:65" s="12" customFormat="1">
      <c r="B247" s="160"/>
      <c r="D247" s="161" t="s">
        <v>154</v>
      </c>
      <c r="E247" s="162" t="s">
        <v>3</v>
      </c>
      <c r="F247" s="163" t="s">
        <v>1583</v>
      </c>
      <c r="H247" s="162" t="s">
        <v>3</v>
      </c>
      <c r="I247" s="164"/>
      <c r="L247" s="160"/>
      <c r="M247" s="165"/>
      <c r="T247" s="166"/>
      <c r="AT247" s="162" t="s">
        <v>154</v>
      </c>
      <c r="AU247" s="162" t="s">
        <v>83</v>
      </c>
      <c r="AV247" s="12" t="s">
        <v>81</v>
      </c>
      <c r="AW247" s="12" t="s">
        <v>35</v>
      </c>
      <c r="AX247" s="12" t="s">
        <v>74</v>
      </c>
      <c r="AY247" s="162" t="s">
        <v>139</v>
      </c>
    </row>
    <row r="248" spans="2:65" s="12" customFormat="1" ht="20.399999999999999">
      <c r="B248" s="160"/>
      <c r="D248" s="161" t="s">
        <v>154</v>
      </c>
      <c r="E248" s="162" t="s">
        <v>3</v>
      </c>
      <c r="F248" s="163" t="s">
        <v>1584</v>
      </c>
      <c r="H248" s="162" t="s">
        <v>3</v>
      </c>
      <c r="I248" s="164"/>
      <c r="L248" s="160"/>
      <c r="M248" s="165"/>
      <c r="T248" s="166"/>
      <c r="AT248" s="162" t="s">
        <v>154</v>
      </c>
      <c r="AU248" s="162" t="s">
        <v>83</v>
      </c>
      <c r="AV248" s="12" t="s">
        <v>81</v>
      </c>
      <c r="AW248" s="12" t="s">
        <v>35</v>
      </c>
      <c r="AX248" s="12" t="s">
        <v>74</v>
      </c>
      <c r="AY248" s="162" t="s">
        <v>139</v>
      </c>
    </row>
    <row r="249" spans="2:65" s="13" customFormat="1">
      <c r="B249" s="167"/>
      <c r="D249" s="161" t="s">
        <v>154</v>
      </c>
      <c r="E249" s="168" t="s">
        <v>3</v>
      </c>
      <c r="F249" s="169" t="s">
        <v>81</v>
      </c>
      <c r="H249" s="170">
        <v>1</v>
      </c>
      <c r="I249" s="171"/>
      <c r="L249" s="167"/>
      <c r="M249" s="172"/>
      <c r="T249" s="173"/>
      <c r="AT249" s="168" t="s">
        <v>154</v>
      </c>
      <c r="AU249" s="168" t="s">
        <v>83</v>
      </c>
      <c r="AV249" s="13" t="s">
        <v>83</v>
      </c>
      <c r="AW249" s="13" t="s">
        <v>35</v>
      </c>
      <c r="AX249" s="13" t="s">
        <v>81</v>
      </c>
      <c r="AY249" s="168" t="s">
        <v>139</v>
      </c>
    </row>
    <row r="250" spans="2:65" s="11" customFormat="1" ht="22.8" customHeight="1">
      <c r="B250" s="120"/>
      <c r="D250" s="121" t="s">
        <v>73</v>
      </c>
      <c r="E250" s="130" t="s">
        <v>1038</v>
      </c>
      <c r="F250" s="130" t="s">
        <v>1585</v>
      </c>
      <c r="I250" s="123"/>
      <c r="J250" s="131">
        <f>BK250</f>
        <v>0</v>
      </c>
      <c r="L250" s="120"/>
      <c r="M250" s="125"/>
      <c r="P250" s="126">
        <f>SUM(P251:P263)</f>
        <v>0</v>
      </c>
      <c r="R250" s="126">
        <f>SUM(R251:R263)</f>
        <v>0</v>
      </c>
      <c r="T250" s="127">
        <f>SUM(T251:T263)</f>
        <v>0</v>
      </c>
      <c r="AR250" s="121" t="s">
        <v>81</v>
      </c>
      <c r="AT250" s="128" t="s">
        <v>73</v>
      </c>
      <c r="AU250" s="128" t="s">
        <v>81</v>
      </c>
      <c r="AY250" s="121" t="s">
        <v>139</v>
      </c>
      <c r="BK250" s="129">
        <f>SUM(BK251:BK263)</f>
        <v>0</v>
      </c>
    </row>
    <row r="251" spans="2:65" s="1" customFormat="1" ht="37.799999999999997" customHeight="1">
      <c r="B251" s="132"/>
      <c r="C251" s="133" t="s">
        <v>278</v>
      </c>
      <c r="D251" s="133" t="s">
        <v>142</v>
      </c>
      <c r="E251" s="134" t="s">
        <v>1586</v>
      </c>
      <c r="F251" s="135" t="s">
        <v>1587</v>
      </c>
      <c r="G251" s="136" t="s">
        <v>786</v>
      </c>
      <c r="H251" s="137">
        <v>5.1470000000000002</v>
      </c>
      <c r="I251" s="138"/>
      <c r="J251" s="139">
        <f>ROUND(I251*H251,2)</f>
        <v>0</v>
      </c>
      <c r="K251" s="135" t="s">
        <v>146</v>
      </c>
      <c r="L251" s="33"/>
      <c r="M251" s="140" t="s">
        <v>3</v>
      </c>
      <c r="N251" s="141" t="s">
        <v>45</v>
      </c>
      <c r="P251" s="142">
        <f>O251*H251</f>
        <v>0</v>
      </c>
      <c r="Q251" s="142">
        <v>0</v>
      </c>
      <c r="R251" s="142">
        <f>Q251*H251</f>
        <v>0</v>
      </c>
      <c r="S251" s="142">
        <v>0</v>
      </c>
      <c r="T251" s="143">
        <f>S251*H251</f>
        <v>0</v>
      </c>
      <c r="AR251" s="144" t="s">
        <v>159</v>
      </c>
      <c r="AT251" s="144" t="s">
        <v>142</v>
      </c>
      <c r="AU251" s="144" t="s">
        <v>83</v>
      </c>
      <c r="AY251" s="18" t="s">
        <v>139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8" t="s">
        <v>81</v>
      </c>
      <c r="BK251" s="145">
        <f>ROUND(I251*H251,2)</f>
        <v>0</v>
      </c>
      <c r="BL251" s="18" t="s">
        <v>159</v>
      </c>
      <c r="BM251" s="144" t="s">
        <v>1588</v>
      </c>
    </row>
    <row r="252" spans="2:65" s="1" customFormat="1">
      <c r="B252" s="33"/>
      <c r="D252" s="146" t="s">
        <v>148</v>
      </c>
      <c r="F252" s="147" t="s">
        <v>1589</v>
      </c>
      <c r="I252" s="148"/>
      <c r="L252" s="33"/>
      <c r="M252" s="149"/>
      <c r="T252" s="54"/>
      <c r="AT252" s="18" t="s">
        <v>148</v>
      </c>
      <c r="AU252" s="18" t="s">
        <v>83</v>
      </c>
    </row>
    <row r="253" spans="2:65" s="1" customFormat="1" ht="33" customHeight="1">
      <c r="B253" s="132"/>
      <c r="C253" s="133" t="s">
        <v>283</v>
      </c>
      <c r="D253" s="133" t="s">
        <v>142</v>
      </c>
      <c r="E253" s="134" t="s">
        <v>1590</v>
      </c>
      <c r="F253" s="135" t="s">
        <v>1591</v>
      </c>
      <c r="G253" s="136" t="s">
        <v>786</v>
      </c>
      <c r="H253" s="137">
        <v>5.1470000000000002</v>
      </c>
      <c r="I253" s="138"/>
      <c r="J253" s="139">
        <f>ROUND(I253*H253,2)</f>
        <v>0</v>
      </c>
      <c r="K253" s="135" t="s">
        <v>146</v>
      </c>
      <c r="L253" s="33"/>
      <c r="M253" s="140" t="s">
        <v>3</v>
      </c>
      <c r="N253" s="141" t="s">
        <v>45</v>
      </c>
      <c r="P253" s="142">
        <f>O253*H253</f>
        <v>0</v>
      </c>
      <c r="Q253" s="142">
        <v>0</v>
      </c>
      <c r="R253" s="142">
        <f>Q253*H253</f>
        <v>0</v>
      </c>
      <c r="S253" s="142">
        <v>0</v>
      </c>
      <c r="T253" s="143">
        <f>S253*H253</f>
        <v>0</v>
      </c>
      <c r="AR253" s="144" t="s">
        <v>159</v>
      </c>
      <c r="AT253" s="144" t="s">
        <v>142</v>
      </c>
      <c r="AU253" s="144" t="s">
        <v>83</v>
      </c>
      <c r="AY253" s="18" t="s">
        <v>139</v>
      </c>
      <c r="BE253" s="145">
        <f>IF(N253="základní",J253,0)</f>
        <v>0</v>
      </c>
      <c r="BF253" s="145">
        <f>IF(N253="snížená",J253,0)</f>
        <v>0</v>
      </c>
      <c r="BG253" s="145">
        <f>IF(N253="zákl. přenesená",J253,0)</f>
        <v>0</v>
      </c>
      <c r="BH253" s="145">
        <f>IF(N253="sníž. přenesená",J253,0)</f>
        <v>0</v>
      </c>
      <c r="BI253" s="145">
        <f>IF(N253="nulová",J253,0)</f>
        <v>0</v>
      </c>
      <c r="BJ253" s="18" t="s">
        <v>81</v>
      </c>
      <c r="BK253" s="145">
        <f>ROUND(I253*H253,2)</f>
        <v>0</v>
      </c>
      <c r="BL253" s="18" t="s">
        <v>159</v>
      </c>
      <c r="BM253" s="144" t="s">
        <v>1592</v>
      </c>
    </row>
    <row r="254" spans="2:65" s="1" customFormat="1">
      <c r="B254" s="33"/>
      <c r="D254" s="146" t="s">
        <v>148</v>
      </c>
      <c r="F254" s="147" t="s">
        <v>1593</v>
      </c>
      <c r="I254" s="148"/>
      <c r="L254" s="33"/>
      <c r="M254" s="149"/>
      <c r="T254" s="54"/>
      <c r="AT254" s="18" t="s">
        <v>148</v>
      </c>
      <c r="AU254" s="18" t="s">
        <v>83</v>
      </c>
    </row>
    <row r="255" spans="2:65" s="1" customFormat="1" ht="44.25" customHeight="1">
      <c r="B255" s="132"/>
      <c r="C255" s="133" t="s">
        <v>296</v>
      </c>
      <c r="D255" s="133" t="s">
        <v>142</v>
      </c>
      <c r="E255" s="134" t="s">
        <v>1594</v>
      </c>
      <c r="F255" s="135" t="s">
        <v>1595</v>
      </c>
      <c r="G255" s="136" t="s">
        <v>786</v>
      </c>
      <c r="H255" s="137">
        <v>97.793000000000006</v>
      </c>
      <c r="I255" s="138"/>
      <c r="J255" s="139">
        <f>ROUND(I255*H255,2)</f>
        <v>0</v>
      </c>
      <c r="K255" s="135" t="s">
        <v>146</v>
      </c>
      <c r="L255" s="33"/>
      <c r="M255" s="140" t="s">
        <v>3</v>
      </c>
      <c r="N255" s="141" t="s">
        <v>45</v>
      </c>
      <c r="P255" s="142">
        <f>O255*H255</f>
        <v>0</v>
      </c>
      <c r="Q255" s="142">
        <v>0</v>
      </c>
      <c r="R255" s="142">
        <f>Q255*H255</f>
        <v>0</v>
      </c>
      <c r="S255" s="142">
        <v>0</v>
      </c>
      <c r="T255" s="143">
        <f>S255*H255</f>
        <v>0</v>
      </c>
      <c r="AR255" s="144" t="s">
        <v>159</v>
      </c>
      <c r="AT255" s="144" t="s">
        <v>142</v>
      </c>
      <c r="AU255" s="144" t="s">
        <v>83</v>
      </c>
      <c r="AY255" s="18" t="s">
        <v>139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8" t="s">
        <v>81</v>
      </c>
      <c r="BK255" s="145">
        <f>ROUND(I255*H255,2)</f>
        <v>0</v>
      </c>
      <c r="BL255" s="18" t="s">
        <v>159</v>
      </c>
      <c r="BM255" s="144" t="s">
        <v>1596</v>
      </c>
    </row>
    <row r="256" spans="2:65" s="1" customFormat="1">
      <c r="B256" s="33"/>
      <c r="D256" s="146" t="s">
        <v>148</v>
      </c>
      <c r="F256" s="147" t="s">
        <v>1597</v>
      </c>
      <c r="I256" s="148"/>
      <c r="L256" s="33"/>
      <c r="M256" s="149"/>
      <c r="T256" s="54"/>
      <c r="AT256" s="18" t="s">
        <v>148</v>
      </c>
      <c r="AU256" s="18" t="s">
        <v>83</v>
      </c>
    </row>
    <row r="257" spans="2:65" s="13" customFormat="1">
      <c r="B257" s="167"/>
      <c r="D257" s="161" t="s">
        <v>154</v>
      </c>
      <c r="F257" s="169" t="s">
        <v>1598</v>
      </c>
      <c r="H257" s="170">
        <v>97.793000000000006</v>
      </c>
      <c r="I257" s="171"/>
      <c r="L257" s="167"/>
      <c r="M257" s="172"/>
      <c r="T257" s="173"/>
      <c r="AT257" s="168" t="s">
        <v>154</v>
      </c>
      <c r="AU257" s="168" t="s">
        <v>83</v>
      </c>
      <c r="AV257" s="13" t="s">
        <v>83</v>
      </c>
      <c r="AW257" s="13" t="s">
        <v>4</v>
      </c>
      <c r="AX257" s="13" t="s">
        <v>81</v>
      </c>
      <c r="AY257" s="168" t="s">
        <v>139</v>
      </c>
    </row>
    <row r="258" spans="2:65" s="1" customFormat="1" ht="44.25" customHeight="1">
      <c r="B258" s="132"/>
      <c r="C258" s="133" t="s">
        <v>307</v>
      </c>
      <c r="D258" s="133" t="s">
        <v>142</v>
      </c>
      <c r="E258" s="134" t="s">
        <v>1599</v>
      </c>
      <c r="F258" s="135" t="s">
        <v>1600</v>
      </c>
      <c r="G258" s="136" t="s">
        <v>786</v>
      </c>
      <c r="H258" s="137">
        <v>3.1680000000000001</v>
      </c>
      <c r="I258" s="138"/>
      <c r="J258" s="139">
        <f>ROUND(I258*H258,2)</f>
        <v>0</v>
      </c>
      <c r="K258" s="135" t="s">
        <v>146</v>
      </c>
      <c r="L258" s="33"/>
      <c r="M258" s="140" t="s">
        <v>3</v>
      </c>
      <c r="N258" s="141" t="s">
        <v>45</v>
      </c>
      <c r="P258" s="142">
        <f>O258*H258</f>
        <v>0</v>
      </c>
      <c r="Q258" s="142">
        <v>0</v>
      </c>
      <c r="R258" s="142">
        <f>Q258*H258</f>
        <v>0</v>
      </c>
      <c r="S258" s="142">
        <v>0</v>
      </c>
      <c r="T258" s="143">
        <f>S258*H258</f>
        <v>0</v>
      </c>
      <c r="AR258" s="144" t="s">
        <v>159</v>
      </c>
      <c r="AT258" s="144" t="s">
        <v>142</v>
      </c>
      <c r="AU258" s="144" t="s">
        <v>83</v>
      </c>
      <c r="AY258" s="18" t="s">
        <v>139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8" t="s">
        <v>81</v>
      </c>
      <c r="BK258" s="145">
        <f>ROUND(I258*H258,2)</f>
        <v>0</v>
      </c>
      <c r="BL258" s="18" t="s">
        <v>159</v>
      </c>
      <c r="BM258" s="144" t="s">
        <v>1601</v>
      </c>
    </row>
    <row r="259" spans="2:65" s="1" customFormat="1">
      <c r="B259" s="33"/>
      <c r="D259" s="146" t="s">
        <v>148</v>
      </c>
      <c r="F259" s="147" t="s">
        <v>1602</v>
      </c>
      <c r="I259" s="148"/>
      <c r="L259" s="33"/>
      <c r="M259" s="149"/>
      <c r="T259" s="54"/>
      <c r="AT259" s="18" t="s">
        <v>148</v>
      </c>
      <c r="AU259" s="18" t="s">
        <v>83</v>
      </c>
    </row>
    <row r="260" spans="2:65" s="1" customFormat="1" ht="44.25" customHeight="1">
      <c r="B260" s="132"/>
      <c r="C260" s="133" t="s">
        <v>311</v>
      </c>
      <c r="D260" s="133" t="s">
        <v>142</v>
      </c>
      <c r="E260" s="134" t="s">
        <v>1603</v>
      </c>
      <c r="F260" s="135" t="s">
        <v>1604</v>
      </c>
      <c r="G260" s="136" t="s">
        <v>786</v>
      </c>
      <c r="H260" s="137">
        <v>0.41</v>
      </c>
      <c r="I260" s="138"/>
      <c r="J260" s="139">
        <f>ROUND(I260*H260,2)</f>
        <v>0</v>
      </c>
      <c r="K260" s="135" t="s">
        <v>146</v>
      </c>
      <c r="L260" s="33"/>
      <c r="M260" s="140" t="s">
        <v>3</v>
      </c>
      <c r="N260" s="141" t="s">
        <v>45</v>
      </c>
      <c r="P260" s="142">
        <f>O260*H260</f>
        <v>0</v>
      </c>
      <c r="Q260" s="142">
        <v>0</v>
      </c>
      <c r="R260" s="142">
        <f>Q260*H260</f>
        <v>0</v>
      </c>
      <c r="S260" s="142">
        <v>0</v>
      </c>
      <c r="T260" s="143">
        <f>S260*H260</f>
        <v>0</v>
      </c>
      <c r="AR260" s="144" t="s">
        <v>159</v>
      </c>
      <c r="AT260" s="144" t="s">
        <v>142</v>
      </c>
      <c r="AU260" s="144" t="s">
        <v>83</v>
      </c>
      <c r="AY260" s="18" t="s">
        <v>139</v>
      </c>
      <c r="BE260" s="145">
        <f>IF(N260="základní",J260,0)</f>
        <v>0</v>
      </c>
      <c r="BF260" s="145">
        <f>IF(N260="snížená",J260,0)</f>
        <v>0</v>
      </c>
      <c r="BG260" s="145">
        <f>IF(N260="zákl. přenesená",J260,0)</f>
        <v>0</v>
      </c>
      <c r="BH260" s="145">
        <f>IF(N260="sníž. přenesená",J260,0)</f>
        <v>0</v>
      </c>
      <c r="BI260" s="145">
        <f>IF(N260="nulová",J260,0)</f>
        <v>0</v>
      </c>
      <c r="BJ260" s="18" t="s">
        <v>81</v>
      </c>
      <c r="BK260" s="145">
        <f>ROUND(I260*H260,2)</f>
        <v>0</v>
      </c>
      <c r="BL260" s="18" t="s">
        <v>159</v>
      </c>
      <c r="BM260" s="144" t="s">
        <v>1605</v>
      </c>
    </row>
    <row r="261" spans="2:65" s="1" customFormat="1">
      <c r="B261" s="33"/>
      <c r="D261" s="146" t="s">
        <v>148</v>
      </c>
      <c r="F261" s="147" t="s">
        <v>1606</v>
      </c>
      <c r="I261" s="148"/>
      <c r="L261" s="33"/>
      <c r="M261" s="149"/>
      <c r="T261" s="54"/>
      <c r="AT261" s="18" t="s">
        <v>148</v>
      </c>
      <c r="AU261" s="18" t="s">
        <v>83</v>
      </c>
    </row>
    <row r="262" spans="2:65" s="1" customFormat="1" ht="44.25" customHeight="1">
      <c r="B262" s="132"/>
      <c r="C262" s="133" t="s">
        <v>324</v>
      </c>
      <c r="D262" s="133" t="s">
        <v>142</v>
      </c>
      <c r="E262" s="134" t="s">
        <v>1607</v>
      </c>
      <c r="F262" s="135" t="s">
        <v>1608</v>
      </c>
      <c r="G262" s="136" t="s">
        <v>786</v>
      </c>
      <c r="H262" s="137">
        <v>1.282</v>
      </c>
      <c r="I262" s="138"/>
      <c r="J262" s="139">
        <f>ROUND(I262*H262,2)</f>
        <v>0</v>
      </c>
      <c r="K262" s="135" t="s">
        <v>146</v>
      </c>
      <c r="L262" s="33"/>
      <c r="M262" s="140" t="s">
        <v>3</v>
      </c>
      <c r="N262" s="141" t="s">
        <v>45</v>
      </c>
      <c r="P262" s="142">
        <f>O262*H262</f>
        <v>0</v>
      </c>
      <c r="Q262" s="142">
        <v>0</v>
      </c>
      <c r="R262" s="142">
        <f>Q262*H262</f>
        <v>0</v>
      </c>
      <c r="S262" s="142">
        <v>0</v>
      </c>
      <c r="T262" s="143">
        <f>S262*H262</f>
        <v>0</v>
      </c>
      <c r="AR262" s="144" t="s">
        <v>159</v>
      </c>
      <c r="AT262" s="144" t="s">
        <v>142</v>
      </c>
      <c r="AU262" s="144" t="s">
        <v>83</v>
      </c>
      <c r="AY262" s="18" t="s">
        <v>139</v>
      </c>
      <c r="BE262" s="145">
        <f>IF(N262="základní",J262,0)</f>
        <v>0</v>
      </c>
      <c r="BF262" s="145">
        <f>IF(N262="snížená",J262,0)</f>
        <v>0</v>
      </c>
      <c r="BG262" s="145">
        <f>IF(N262="zákl. přenesená",J262,0)</f>
        <v>0</v>
      </c>
      <c r="BH262" s="145">
        <f>IF(N262="sníž. přenesená",J262,0)</f>
        <v>0</v>
      </c>
      <c r="BI262" s="145">
        <f>IF(N262="nulová",J262,0)</f>
        <v>0</v>
      </c>
      <c r="BJ262" s="18" t="s">
        <v>81</v>
      </c>
      <c r="BK262" s="145">
        <f>ROUND(I262*H262,2)</f>
        <v>0</v>
      </c>
      <c r="BL262" s="18" t="s">
        <v>159</v>
      </c>
      <c r="BM262" s="144" t="s">
        <v>1609</v>
      </c>
    </row>
    <row r="263" spans="2:65" s="1" customFormat="1">
      <c r="B263" s="33"/>
      <c r="D263" s="146" t="s">
        <v>148</v>
      </c>
      <c r="F263" s="147" t="s">
        <v>1610</v>
      </c>
      <c r="I263" s="148"/>
      <c r="L263" s="33"/>
      <c r="M263" s="149"/>
      <c r="T263" s="54"/>
      <c r="AT263" s="18" t="s">
        <v>148</v>
      </c>
      <c r="AU263" s="18" t="s">
        <v>83</v>
      </c>
    </row>
    <row r="264" spans="2:65" s="11" customFormat="1" ht="22.8" customHeight="1">
      <c r="B264" s="120"/>
      <c r="D264" s="121" t="s">
        <v>73</v>
      </c>
      <c r="E264" s="130" t="s">
        <v>1076</v>
      </c>
      <c r="F264" s="130" t="s">
        <v>1077</v>
      </c>
      <c r="I264" s="123"/>
      <c r="J264" s="131">
        <f>BK264</f>
        <v>0</v>
      </c>
      <c r="L264" s="120"/>
      <c r="M264" s="125"/>
      <c r="P264" s="126">
        <f>SUM(P265:P266)</f>
        <v>0</v>
      </c>
      <c r="R264" s="126">
        <f>SUM(R265:R266)</f>
        <v>0</v>
      </c>
      <c r="T264" s="127">
        <f>SUM(T265:T266)</f>
        <v>0</v>
      </c>
      <c r="AR264" s="121" t="s">
        <v>81</v>
      </c>
      <c r="AT264" s="128" t="s">
        <v>73</v>
      </c>
      <c r="AU264" s="128" t="s">
        <v>81</v>
      </c>
      <c r="AY264" s="121" t="s">
        <v>139</v>
      </c>
      <c r="BK264" s="129">
        <f>SUM(BK265:BK266)</f>
        <v>0</v>
      </c>
    </row>
    <row r="265" spans="2:65" s="1" customFormat="1" ht="66.75" customHeight="1">
      <c r="B265" s="132"/>
      <c r="C265" s="133" t="s">
        <v>332</v>
      </c>
      <c r="D265" s="133" t="s">
        <v>142</v>
      </c>
      <c r="E265" s="134" t="s">
        <v>1611</v>
      </c>
      <c r="F265" s="135" t="s">
        <v>1612</v>
      </c>
      <c r="G265" s="136" t="s">
        <v>786</v>
      </c>
      <c r="H265" s="137">
        <v>32.481999999999999</v>
      </c>
      <c r="I265" s="138"/>
      <c r="J265" s="139">
        <f>ROUND(I265*H265,2)</f>
        <v>0</v>
      </c>
      <c r="K265" s="135" t="s">
        <v>146</v>
      </c>
      <c r="L265" s="33"/>
      <c r="M265" s="140" t="s">
        <v>3</v>
      </c>
      <c r="N265" s="141" t="s">
        <v>45</v>
      </c>
      <c r="P265" s="142">
        <f>O265*H265</f>
        <v>0</v>
      </c>
      <c r="Q265" s="142">
        <v>0</v>
      </c>
      <c r="R265" s="142">
        <f>Q265*H265</f>
        <v>0</v>
      </c>
      <c r="S265" s="142">
        <v>0</v>
      </c>
      <c r="T265" s="143">
        <f>S265*H265</f>
        <v>0</v>
      </c>
      <c r="AR265" s="144" t="s">
        <v>159</v>
      </c>
      <c r="AT265" s="144" t="s">
        <v>142</v>
      </c>
      <c r="AU265" s="144" t="s">
        <v>83</v>
      </c>
      <c r="AY265" s="18" t="s">
        <v>139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8" t="s">
        <v>81</v>
      </c>
      <c r="BK265" s="145">
        <f>ROUND(I265*H265,2)</f>
        <v>0</v>
      </c>
      <c r="BL265" s="18" t="s">
        <v>159</v>
      </c>
      <c r="BM265" s="144" t="s">
        <v>1613</v>
      </c>
    </row>
    <row r="266" spans="2:65" s="1" customFormat="1">
      <c r="B266" s="33"/>
      <c r="D266" s="146" t="s">
        <v>148</v>
      </c>
      <c r="F266" s="147" t="s">
        <v>1614</v>
      </c>
      <c r="I266" s="148"/>
      <c r="L266" s="33"/>
      <c r="M266" s="149"/>
      <c r="T266" s="54"/>
      <c r="AT266" s="18" t="s">
        <v>148</v>
      </c>
      <c r="AU266" s="18" t="s">
        <v>83</v>
      </c>
    </row>
    <row r="267" spans="2:65" s="11" customFormat="1" ht="25.95" customHeight="1">
      <c r="B267" s="120"/>
      <c r="D267" s="121" t="s">
        <v>73</v>
      </c>
      <c r="E267" s="122" t="s">
        <v>254</v>
      </c>
      <c r="F267" s="122" t="s">
        <v>255</v>
      </c>
      <c r="I267" s="123"/>
      <c r="J267" s="124">
        <f>BK267</f>
        <v>0</v>
      </c>
      <c r="L267" s="120"/>
      <c r="M267" s="125"/>
      <c r="P267" s="126">
        <f>P268+P274+P292</f>
        <v>0</v>
      </c>
      <c r="R267" s="126">
        <f>R268+R274+R292</f>
        <v>0.47016000000000002</v>
      </c>
      <c r="T267" s="127">
        <f>T268+T274+T292</f>
        <v>0.28658329999999999</v>
      </c>
      <c r="AR267" s="121" t="s">
        <v>83</v>
      </c>
      <c r="AT267" s="128" t="s">
        <v>73</v>
      </c>
      <c r="AU267" s="128" t="s">
        <v>74</v>
      </c>
      <c r="AY267" s="121" t="s">
        <v>139</v>
      </c>
      <c r="BK267" s="129">
        <f>BK268+BK274+BK292</f>
        <v>0</v>
      </c>
    </row>
    <row r="268" spans="2:65" s="11" customFormat="1" ht="22.8" customHeight="1">
      <c r="B268" s="120"/>
      <c r="D268" s="121" t="s">
        <v>73</v>
      </c>
      <c r="E268" s="130" t="s">
        <v>1615</v>
      </c>
      <c r="F268" s="130" t="s">
        <v>1616</v>
      </c>
      <c r="I268" s="123"/>
      <c r="J268" s="131">
        <f>BK268</f>
        <v>0</v>
      </c>
      <c r="L268" s="120"/>
      <c r="M268" s="125"/>
      <c r="P268" s="126">
        <f>SUM(P269:P273)</f>
        <v>0</v>
      </c>
      <c r="R268" s="126">
        <f>SUM(R269:R273)</f>
        <v>0</v>
      </c>
      <c r="T268" s="127">
        <f>SUM(T269:T273)</f>
        <v>0</v>
      </c>
      <c r="AR268" s="121" t="s">
        <v>83</v>
      </c>
      <c r="AT268" s="128" t="s">
        <v>73</v>
      </c>
      <c r="AU268" s="128" t="s">
        <v>81</v>
      </c>
      <c r="AY268" s="121" t="s">
        <v>139</v>
      </c>
      <c r="BK268" s="129">
        <f>SUM(BK269:BK273)</f>
        <v>0</v>
      </c>
    </row>
    <row r="269" spans="2:65" s="1" customFormat="1" ht="16.5" customHeight="1">
      <c r="B269" s="132"/>
      <c r="C269" s="133" t="s">
        <v>337</v>
      </c>
      <c r="D269" s="133" t="s">
        <v>142</v>
      </c>
      <c r="E269" s="134" t="s">
        <v>1617</v>
      </c>
      <c r="F269" s="135" t="s">
        <v>1618</v>
      </c>
      <c r="G269" s="136" t="s">
        <v>327</v>
      </c>
      <c r="H269" s="137">
        <v>1</v>
      </c>
      <c r="I269" s="138"/>
      <c r="J269" s="139">
        <f>ROUND(I269*H269,2)</f>
        <v>0</v>
      </c>
      <c r="K269" s="135" t="s">
        <v>3</v>
      </c>
      <c r="L269" s="33"/>
      <c r="M269" s="140" t="s">
        <v>3</v>
      </c>
      <c r="N269" s="141" t="s">
        <v>45</v>
      </c>
      <c r="P269" s="142">
        <f>O269*H269</f>
        <v>0</v>
      </c>
      <c r="Q269" s="142">
        <v>0</v>
      </c>
      <c r="R269" s="142">
        <f>Q269*H269</f>
        <v>0</v>
      </c>
      <c r="S269" s="142">
        <v>0</v>
      </c>
      <c r="T269" s="143">
        <f>S269*H269</f>
        <v>0</v>
      </c>
      <c r="AR269" s="144" t="s">
        <v>219</v>
      </c>
      <c r="AT269" s="144" t="s">
        <v>142</v>
      </c>
      <c r="AU269" s="144" t="s">
        <v>83</v>
      </c>
      <c r="AY269" s="18" t="s">
        <v>139</v>
      </c>
      <c r="BE269" s="145">
        <f>IF(N269="základní",J269,0)</f>
        <v>0</v>
      </c>
      <c r="BF269" s="145">
        <f>IF(N269="snížená",J269,0)</f>
        <v>0</v>
      </c>
      <c r="BG269" s="145">
        <f>IF(N269="zákl. přenesená",J269,0)</f>
        <v>0</v>
      </c>
      <c r="BH269" s="145">
        <f>IF(N269="sníž. přenesená",J269,0)</f>
        <v>0</v>
      </c>
      <c r="BI269" s="145">
        <f>IF(N269="nulová",J269,0)</f>
        <v>0</v>
      </c>
      <c r="BJ269" s="18" t="s">
        <v>81</v>
      </c>
      <c r="BK269" s="145">
        <f>ROUND(I269*H269,2)</f>
        <v>0</v>
      </c>
      <c r="BL269" s="18" t="s">
        <v>219</v>
      </c>
      <c r="BM269" s="144" t="s">
        <v>1619</v>
      </c>
    </row>
    <row r="270" spans="2:65" s="12" customFormat="1">
      <c r="B270" s="160"/>
      <c r="D270" s="161" t="s">
        <v>154</v>
      </c>
      <c r="E270" s="162" t="s">
        <v>3</v>
      </c>
      <c r="F270" s="163" t="s">
        <v>1502</v>
      </c>
      <c r="H270" s="162" t="s">
        <v>3</v>
      </c>
      <c r="I270" s="164"/>
      <c r="L270" s="160"/>
      <c r="M270" s="165"/>
      <c r="T270" s="166"/>
      <c r="AT270" s="162" t="s">
        <v>154</v>
      </c>
      <c r="AU270" s="162" t="s">
        <v>83</v>
      </c>
      <c r="AV270" s="12" t="s">
        <v>81</v>
      </c>
      <c r="AW270" s="12" t="s">
        <v>35</v>
      </c>
      <c r="AX270" s="12" t="s">
        <v>74</v>
      </c>
      <c r="AY270" s="162" t="s">
        <v>139</v>
      </c>
    </row>
    <row r="271" spans="2:65" s="12" customFormat="1">
      <c r="B271" s="160"/>
      <c r="D271" s="161" t="s">
        <v>154</v>
      </c>
      <c r="E271" s="162" t="s">
        <v>3</v>
      </c>
      <c r="F271" s="163" t="s">
        <v>1503</v>
      </c>
      <c r="H271" s="162" t="s">
        <v>3</v>
      </c>
      <c r="I271" s="164"/>
      <c r="L271" s="160"/>
      <c r="M271" s="165"/>
      <c r="T271" s="166"/>
      <c r="AT271" s="162" t="s">
        <v>154</v>
      </c>
      <c r="AU271" s="162" t="s">
        <v>83</v>
      </c>
      <c r="AV271" s="12" t="s">
        <v>81</v>
      </c>
      <c r="AW271" s="12" t="s">
        <v>35</v>
      </c>
      <c r="AX271" s="12" t="s">
        <v>74</v>
      </c>
      <c r="AY271" s="162" t="s">
        <v>139</v>
      </c>
    </row>
    <row r="272" spans="2:65" s="12" customFormat="1" ht="20.399999999999999">
      <c r="B272" s="160"/>
      <c r="D272" s="161" t="s">
        <v>154</v>
      </c>
      <c r="E272" s="162" t="s">
        <v>3</v>
      </c>
      <c r="F272" s="163" t="s">
        <v>1620</v>
      </c>
      <c r="H272" s="162" t="s">
        <v>3</v>
      </c>
      <c r="I272" s="164"/>
      <c r="L272" s="160"/>
      <c r="M272" s="165"/>
      <c r="T272" s="166"/>
      <c r="AT272" s="162" t="s">
        <v>154</v>
      </c>
      <c r="AU272" s="162" t="s">
        <v>83</v>
      </c>
      <c r="AV272" s="12" t="s">
        <v>81</v>
      </c>
      <c r="AW272" s="12" t="s">
        <v>35</v>
      </c>
      <c r="AX272" s="12" t="s">
        <v>74</v>
      </c>
      <c r="AY272" s="162" t="s">
        <v>139</v>
      </c>
    </row>
    <row r="273" spans="2:65" s="13" customFormat="1">
      <c r="B273" s="167"/>
      <c r="D273" s="161" t="s">
        <v>154</v>
      </c>
      <c r="E273" s="168" t="s">
        <v>3</v>
      </c>
      <c r="F273" s="169" t="s">
        <v>81</v>
      </c>
      <c r="H273" s="170">
        <v>1</v>
      </c>
      <c r="I273" s="171"/>
      <c r="L273" s="167"/>
      <c r="M273" s="172"/>
      <c r="T273" s="173"/>
      <c r="AT273" s="168" t="s">
        <v>154</v>
      </c>
      <c r="AU273" s="168" t="s">
        <v>83</v>
      </c>
      <c r="AV273" s="13" t="s">
        <v>83</v>
      </c>
      <c r="AW273" s="13" t="s">
        <v>35</v>
      </c>
      <c r="AX273" s="13" t="s">
        <v>81</v>
      </c>
      <c r="AY273" s="168" t="s">
        <v>139</v>
      </c>
    </row>
    <row r="274" spans="2:65" s="11" customFormat="1" ht="22.8" customHeight="1">
      <c r="B274" s="120"/>
      <c r="D274" s="121" t="s">
        <v>73</v>
      </c>
      <c r="E274" s="130" t="s">
        <v>1621</v>
      </c>
      <c r="F274" s="130" t="s">
        <v>1622</v>
      </c>
      <c r="I274" s="123"/>
      <c r="J274" s="131">
        <f>BK274</f>
        <v>0</v>
      </c>
      <c r="L274" s="120"/>
      <c r="M274" s="125"/>
      <c r="P274" s="126">
        <f>SUM(P275:P291)</f>
        <v>0</v>
      </c>
      <c r="R274" s="126">
        <f>SUM(R275:R291)</f>
        <v>2.631E-2</v>
      </c>
      <c r="T274" s="127">
        <f>SUM(T275:T291)</f>
        <v>0</v>
      </c>
      <c r="AR274" s="121" t="s">
        <v>83</v>
      </c>
      <c r="AT274" s="128" t="s">
        <v>73</v>
      </c>
      <c r="AU274" s="128" t="s">
        <v>81</v>
      </c>
      <c r="AY274" s="121" t="s">
        <v>139</v>
      </c>
      <c r="BK274" s="129">
        <f>SUM(BK275:BK291)</f>
        <v>0</v>
      </c>
    </row>
    <row r="275" spans="2:65" s="1" customFormat="1" ht="24.15" customHeight="1">
      <c r="B275" s="132"/>
      <c r="C275" s="133" t="s">
        <v>341</v>
      </c>
      <c r="D275" s="133" t="s">
        <v>142</v>
      </c>
      <c r="E275" s="134" t="s">
        <v>1623</v>
      </c>
      <c r="F275" s="135" t="s">
        <v>1624</v>
      </c>
      <c r="G275" s="136" t="s">
        <v>145</v>
      </c>
      <c r="H275" s="137">
        <v>1</v>
      </c>
      <c r="I275" s="138"/>
      <c r="J275" s="139">
        <f>ROUND(I275*H275,2)</f>
        <v>0</v>
      </c>
      <c r="K275" s="135" t="s">
        <v>146</v>
      </c>
      <c r="L275" s="33"/>
      <c r="M275" s="140" t="s">
        <v>3</v>
      </c>
      <c r="N275" s="141" t="s">
        <v>45</v>
      </c>
      <c r="P275" s="142">
        <f>O275*H275</f>
        <v>0</v>
      </c>
      <c r="Q275" s="142">
        <v>8.7000000000000001E-4</v>
      </c>
      <c r="R275" s="142">
        <f>Q275*H275</f>
        <v>8.7000000000000001E-4</v>
      </c>
      <c r="S275" s="142">
        <v>0</v>
      </c>
      <c r="T275" s="143">
        <f>S275*H275</f>
        <v>0</v>
      </c>
      <c r="AR275" s="144" t="s">
        <v>219</v>
      </c>
      <c r="AT275" s="144" t="s">
        <v>142</v>
      </c>
      <c r="AU275" s="144" t="s">
        <v>83</v>
      </c>
      <c r="AY275" s="18" t="s">
        <v>139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8" t="s">
        <v>81</v>
      </c>
      <c r="BK275" s="145">
        <f>ROUND(I275*H275,2)</f>
        <v>0</v>
      </c>
      <c r="BL275" s="18" t="s">
        <v>219</v>
      </c>
      <c r="BM275" s="144" t="s">
        <v>1625</v>
      </c>
    </row>
    <row r="276" spans="2:65" s="1" customFormat="1">
      <c r="B276" s="33"/>
      <c r="D276" s="146" t="s">
        <v>148</v>
      </c>
      <c r="F276" s="147" t="s">
        <v>1626</v>
      </c>
      <c r="I276" s="148"/>
      <c r="L276" s="33"/>
      <c r="M276" s="149"/>
      <c r="T276" s="54"/>
      <c r="AT276" s="18" t="s">
        <v>148</v>
      </c>
      <c r="AU276" s="18" t="s">
        <v>83</v>
      </c>
    </row>
    <row r="277" spans="2:65" s="12" customFormat="1">
      <c r="B277" s="160"/>
      <c r="D277" s="161" t="s">
        <v>154</v>
      </c>
      <c r="E277" s="162" t="s">
        <v>3</v>
      </c>
      <c r="F277" s="163" t="s">
        <v>1627</v>
      </c>
      <c r="H277" s="162" t="s">
        <v>3</v>
      </c>
      <c r="I277" s="164"/>
      <c r="L277" s="160"/>
      <c r="M277" s="165"/>
      <c r="T277" s="166"/>
      <c r="AT277" s="162" t="s">
        <v>154</v>
      </c>
      <c r="AU277" s="162" t="s">
        <v>83</v>
      </c>
      <c r="AV277" s="12" t="s">
        <v>81</v>
      </c>
      <c r="AW277" s="12" t="s">
        <v>35</v>
      </c>
      <c r="AX277" s="12" t="s">
        <v>74</v>
      </c>
      <c r="AY277" s="162" t="s">
        <v>139</v>
      </c>
    </row>
    <row r="278" spans="2:65" s="13" customFormat="1">
      <c r="B278" s="167"/>
      <c r="D278" s="161" t="s">
        <v>154</v>
      </c>
      <c r="E278" s="168" t="s">
        <v>3</v>
      </c>
      <c r="F278" s="169" t="s">
        <v>1628</v>
      </c>
      <c r="H278" s="170">
        <v>1</v>
      </c>
      <c r="I278" s="171"/>
      <c r="L278" s="167"/>
      <c r="M278" s="172"/>
      <c r="T278" s="173"/>
      <c r="AT278" s="168" t="s">
        <v>154</v>
      </c>
      <c r="AU278" s="168" t="s">
        <v>83</v>
      </c>
      <c r="AV278" s="13" t="s">
        <v>83</v>
      </c>
      <c r="AW278" s="13" t="s">
        <v>35</v>
      </c>
      <c r="AX278" s="13" t="s">
        <v>81</v>
      </c>
      <c r="AY278" s="168" t="s">
        <v>139</v>
      </c>
    </row>
    <row r="279" spans="2:65" s="1" customFormat="1" ht="37.799999999999997" customHeight="1">
      <c r="B279" s="132"/>
      <c r="C279" s="150" t="s">
        <v>345</v>
      </c>
      <c r="D279" s="150" t="s">
        <v>150</v>
      </c>
      <c r="E279" s="151" t="s">
        <v>1629</v>
      </c>
      <c r="F279" s="152" t="s">
        <v>1630</v>
      </c>
      <c r="G279" s="153" t="s">
        <v>314</v>
      </c>
      <c r="H279" s="154">
        <v>1</v>
      </c>
      <c r="I279" s="155"/>
      <c r="J279" s="156">
        <f>ROUND(I279*H279,2)</f>
        <v>0</v>
      </c>
      <c r="K279" s="152" t="s">
        <v>3</v>
      </c>
      <c r="L279" s="157"/>
      <c r="M279" s="158" t="s">
        <v>3</v>
      </c>
      <c r="N279" s="159" t="s">
        <v>45</v>
      </c>
      <c r="P279" s="142">
        <f>O279*H279</f>
        <v>0</v>
      </c>
      <c r="Q279" s="142">
        <v>2.5440000000000001E-2</v>
      </c>
      <c r="R279" s="142">
        <f>Q279*H279</f>
        <v>2.5440000000000001E-2</v>
      </c>
      <c r="S279" s="142">
        <v>0</v>
      </c>
      <c r="T279" s="143">
        <f>S279*H279</f>
        <v>0</v>
      </c>
      <c r="AR279" s="144" t="s">
        <v>337</v>
      </c>
      <c r="AT279" s="144" t="s">
        <v>150</v>
      </c>
      <c r="AU279" s="144" t="s">
        <v>83</v>
      </c>
      <c r="AY279" s="18" t="s">
        <v>139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8" t="s">
        <v>81</v>
      </c>
      <c r="BK279" s="145">
        <f>ROUND(I279*H279,2)</f>
        <v>0</v>
      </c>
      <c r="BL279" s="18" t="s">
        <v>219</v>
      </c>
      <c r="BM279" s="144" t="s">
        <v>1631</v>
      </c>
    </row>
    <row r="280" spans="2:65" s="12" customFormat="1">
      <c r="B280" s="160"/>
      <c r="D280" s="161" t="s">
        <v>154</v>
      </c>
      <c r="E280" s="162" t="s">
        <v>3</v>
      </c>
      <c r="F280" s="163" t="s">
        <v>1632</v>
      </c>
      <c r="H280" s="162" t="s">
        <v>3</v>
      </c>
      <c r="I280" s="164"/>
      <c r="L280" s="160"/>
      <c r="M280" s="165"/>
      <c r="T280" s="166"/>
      <c r="AT280" s="162" t="s">
        <v>154</v>
      </c>
      <c r="AU280" s="162" t="s">
        <v>83</v>
      </c>
      <c r="AV280" s="12" t="s">
        <v>81</v>
      </c>
      <c r="AW280" s="12" t="s">
        <v>35</v>
      </c>
      <c r="AX280" s="12" t="s">
        <v>74</v>
      </c>
      <c r="AY280" s="162" t="s">
        <v>139</v>
      </c>
    </row>
    <row r="281" spans="2:65" s="12" customFormat="1" ht="20.399999999999999">
      <c r="B281" s="160"/>
      <c r="D281" s="161" t="s">
        <v>154</v>
      </c>
      <c r="E281" s="162" t="s">
        <v>3</v>
      </c>
      <c r="F281" s="163" t="s">
        <v>1633</v>
      </c>
      <c r="H281" s="162" t="s">
        <v>3</v>
      </c>
      <c r="I281" s="164"/>
      <c r="L281" s="160"/>
      <c r="M281" s="165"/>
      <c r="T281" s="166"/>
      <c r="AT281" s="162" t="s">
        <v>154</v>
      </c>
      <c r="AU281" s="162" t="s">
        <v>83</v>
      </c>
      <c r="AV281" s="12" t="s">
        <v>81</v>
      </c>
      <c r="AW281" s="12" t="s">
        <v>35</v>
      </c>
      <c r="AX281" s="12" t="s">
        <v>74</v>
      </c>
      <c r="AY281" s="162" t="s">
        <v>139</v>
      </c>
    </row>
    <row r="282" spans="2:65" s="12" customFormat="1">
      <c r="B282" s="160"/>
      <c r="D282" s="161" t="s">
        <v>154</v>
      </c>
      <c r="E282" s="162" t="s">
        <v>3</v>
      </c>
      <c r="F282" s="163" t="s">
        <v>1634</v>
      </c>
      <c r="H282" s="162" t="s">
        <v>3</v>
      </c>
      <c r="I282" s="164"/>
      <c r="L282" s="160"/>
      <c r="M282" s="165"/>
      <c r="T282" s="166"/>
      <c r="AT282" s="162" t="s">
        <v>154</v>
      </c>
      <c r="AU282" s="162" t="s">
        <v>83</v>
      </c>
      <c r="AV282" s="12" t="s">
        <v>81</v>
      </c>
      <c r="AW282" s="12" t="s">
        <v>35</v>
      </c>
      <c r="AX282" s="12" t="s">
        <v>74</v>
      </c>
      <c r="AY282" s="162" t="s">
        <v>139</v>
      </c>
    </row>
    <row r="283" spans="2:65" s="12" customFormat="1">
      <c r="B283" s="160"/>
      <c r="D283" s="161" t="s">
        <v>154</v>
      </c>
      <c r="E283" s="162" t="s">
        <v>3</v>
      </c>
      <c r="F283" s="163" t="s">
        <v>1635</v>
      </c>
      <c r="H283" s="162" t="s">
        <v>3</v>
      </c>
      <c r="I283" s="164"/>
      <c r="L283" s="160"/>
      <c r="M283" s="165"/>
      <c r="T283" s="166"/>
      <c r="AT283" s="162" t="s">
        <v>154</v>
      </c>
      <c r="AU283" s="162" t="s">
        <v>83</v>
      </c>
      <c r="AV283" s="12" t="s">
        <v>81</v>
      </c>
      <c r="AW283" s="12" t="s">
        <v>35</v>
      </c>
      <c r="AX283" s="12" t="s">
        <v>74</v>
      </c>
      <c r="AY283" s="162" t="s">
        <v>139</v>
      </c>
    </row>
    <row r="284" spans="2:65" s="12" customFormat="1">
      <c r="B284" s="160"/>
      <c r="D284" s="161" t="s">
        <v>154</v>
      </c>
      <c r="E284" s="162" t="s">
        <v>3</v>
      </c>
      <c r="F284" s="163" t="s">
        <v>1636</v>
      </c>
      <c r="H284" s="162" t="s">
        <v>3</v>
      </c>
      <c r="I284" s="164"/>
      <c r="L284" s="160"/>
      <c r="M284" s="165"/>
      <c r="T284" s="166"/>
      <c r="AT284" s="162" t="s">
        <v>154</v>
      </c>
      <c r="AU284" s="162" t="s">
        <v>83</v>
      </c>
      <c r="AV284" s="12" t="s">
        <v>81</v>
      </c>
      <c r="AW284" s="12" t="s">
        <v>35</v>
      </c>
      <c r="AX284" s="12" t="s">
        <v>74</v>
      </c>
      <c r="AY284" s="162" t="s">
        <v>139</v>
      </c>
    </row>
    <row r="285" spans="2:65" s="12" customFormat="1">
      <c r="B285" s="160"/>
      <c r="D285" s="161" t="s">
        <v>154</v>
      </c>
      <c r="E285" s="162" t="s">
        <v>3</v>
      </c>
      <c r="F285" s="163" t="s">
        <v>1637</v>
      </c>
      <c r="H285" s="162" t="s">
        <v>3</v>
      </c>
      <c r="I285" s="164"/>
      <c r="L285" s="160"/>
      <c r="M285" s="165"/>
      <c r="T285" s="166"/>
      <c r="AT285" s="162" t="s">
        <v>154</v>
      </c>
      <c r="AU285" s="162" t="s">
        <v>83</v>
      </c>
      <c r="AV285" s="12" t="s">
        <v>81</v>
      </c>
      <c r="AW285" s="12" t="s">
        <v>35</v>
      </c>
      <c r="AX285" s="12" t="s">
        <v>74</v>
      </c>
      <c r="AY285" s="162" t="s">
        <v>139</v>
      </c>
    </row>
    <row r="286" spans="2:65" s="12" customFormat="1" ht="20.399999999999999">
      <c r="B286" s="160"/>
      <c r="D286" s="161" t="s">
        <v>154</v>
      </c>
      <c r="E286" s="162" t="s">
        <v>3</v>
      </c>
      <c r="F286" s="163" t="s">
        <v>1638</v>
      </c>
      <c r="H286" s="162" t="s">
        <v>3</v>
      </c>
      <c r="I286" s="164"/>
      <c r="L286" s="160"/>
      <c r="M286" s="165"/>
      <c r="T286" s="166"/>
      <c r="AT286" s="162" t="s">
        <v>154</v>
      </c>
      <c r="AU286" s="162" t="s">
        <v>83</v>
      </c>
      <c r="AV286" s="12" t="s">
        <v>81</v>
      </c>
      <c r="AW286" s="12" t="s">
        <v>35</v>
      </c>
      <c r="AX286" s="12" t="s">
        <v>74</v>
      </c>
      <c r="AY286" s="162" t="s">
        <v>139</v>
      </c>
    </row>
    <row r="287" spans="2:65" s="12" customFormat="1" ht="20.399999999999999">
      <c r="B287" s="160"/>
      <c r="D287" s="161" t="s">
        <v>154</v>
      </c>
      <c r="E287" s="162" t="s">
        <v>3</v>
      </c>
      <c r="F287" s="163" t="s">
        <v>1639</v>
      </c>
      <c r="H287" s="162" t="s">
        <v>3</v>
      </c>
      <c r="I287" s="164"/>
      <c r="L287" s="160"/>
      <c r="M287" s="165"/>
      <c r="T287" s="166"/>
      <c r="AT287" s="162" t="s">
        <v>154</v>
      </c>
      <c r="AU287" s="162" t="s">
        <v>83</v>
      </c>
      <c r="AV287" s="12" t="s">
        <v>81</v>
      </c>
      <c r="AW287" s="12" t="s">
        <v>35</v>
      </c>
      <c r="AX287" s="12" t="s">
        <v>74</v>
      </c>
      <c r="AY287" s="162" t="s">
        <v>139</v>
      </c>
    </row>
    <row r="288" spans="2:65" s="12" customFormat="1" ht="20.399999999999999">
      <c r="B288" s="160"/>
      <c r="D288" s="161" t="s">
        <v>154</v>
      </c>
      <c r="E288" s="162" t="s">
        <v>3</v>
      </c>
      <c r="F288" s="163" t="s">
        <v>1640</v>
      </c>
      <c r="H288" s="162" t="s">
        <v>3</v>
      </c>
      <c r="I288" s="164"/>
      <c r="L288" s="160"/>
      <c r="M288" s="165"/>
      <c r="T288" s="166"/>
      <c r="AT288" s="162" t="s">
        <v>154</v>
      </c>
      <c r="AU288" s="162" t="s">
        <v>83</v>
      </c>
      <c r="AV288" s="12" t="s">
        <v>81</v>
      </c>
      <c r="AW288" s="12" t="s">
        <v>35</v>
      </c>
      <c r="AX288" s="12" t="s">
        <v>74</v>
      </c>
      <c r="AY288" s="162" t="s">
        <v>139</v>
      </c>
    </row>
    <row r="289" spans="2:65" s="12" customFormat="1">
      <c r="B289" s="160"/>
      <c r="D289" s="161" t="s">
        <v>154</v>
      </c>
      <c r="E289" s="162" t="s">
        <v>3</v>
      </c>
      <c r="F289" s="163" t="s">
        <v>1641</v>
      </c>
      <c r="H289" s="162" t="s">
        <v>3</v>
      </c>
      <c r="I289" s="164"/>
      <c r="L289" s="160"/>
      <c r="M289" s="165"/>
      <c r="T289" s="166"/>
      <c r="AT289" s="162" t="s">
        <v>154</v>
      </c>
      <c r="AU289" s="162" t="s">
        <v>83</v>
      </c>
      <c r="AV289" s="12" t="s">
        <v>81</v>
      </c>
      <c r="AW289" s="12" t="s">
        <v>35</v>
      </c>
      <c r="AX289" s="12" t="s">
        <v>74</v>
      </c>
      <c r="AY289" s="162" t="s">
        <v>139</v>
      </c>
    </row>
    <row r="290" spans="2:65" s="13" customFormat="1">
      <c r="B290" s="167"/>
      <c r="D290" s="161" t="s">
        <v>154</v>
      </c>
      <c r="E290" s="168" t="s">
        <v>3</v>
      </c>
      <c r="F290" s="169" t="s">
        <v>1642</v>
      </c>
      <c r="H290" s="170">
        <v>1</v>
      </c>
      <c r="I290" s="171"/>
      <c r="L290" s="167"/>
      <c r="M290" s="172"/>
      <c r="T290" s="173"/>
      <c r="AT290" s="168" t="s">
        <v>154</v>
      </c>
      <c r="AU290" s="168" t="s">
        <v>83</v>
      </c>
      <c r="AV290" s="13" t="s">
        <v>83</v>
      </c>
      <c r="AW290" s="13" t="s">
        <v>35</v>
      </c>
      <c r="AX290" s="13" t="s">
        <v>74</v>
      </c>
      <c r="AY290" s="168" t="s">
        <v>139</v>
      </c>
    </row>
    <row r="291" spans="2:65" s="14" customFormat="1">
      <c r="B291" s="184"/>
      <c r="D291" s="161" t="s">
        <v>154</v>
      </c>
      <c r="E291" s="185" t="s">
        <v>3</v>
      </c>
      <c r="F291" s="186" t="s">
        <v>623</v>
      </c>
      <c r="H291" s="187">
        <v>1</v>
      </c>
      <c r="I291" s="188"/>
      <c r="L291" s="184"/>
      <c r="M291" s="189"/>
      <c r="T291" s="190"/>
      <c r="AT291" s="185" t="s">
        <v>154</v>
      </c>
      <c r="AU291" s="185" t="s">
        <v>83</v>
      </c>
      <c r="AV291" s="14" t="s">
        <v>159</v>
      </c>
      <c r="AW291" s="14" t="s">
        <v>35</v>
      </c>
      <c r="AX291" s="14" t="s">
        <v>81</v>
      </c>
      <c r="AY291" s="185" t="s">
        <v>139</v>
      </c>
    </row>
    <row r="292" spans="2:65" s="11" customFormat="1" ht="22.8" customHeight="1">
      <c r="B292" s="120"/>
      <c r="D292" s="121" t="s">
        <v>73</v>
      </c>
      <c r="E292" s="130" t="s">
        <v>322</v>
      </c>
      <c r="F292" s="130" t="s">
        <v>323</v>
      </c>
      <c r="I292" s="123"/>
      <c r="J292" s="131">
        <f>BK292</f>
        <v>0</v>
      </c>
      <c r="L292" s="120"/>
      <c r="M292" s="125"/>
      <c r="P292" s="126">
        <f>SUM(P293:P321)</f>
        <v>0</v>
      </c>
      <c r="R292" s="126">
        <f>SUM(R293:R321)</f>
        <v>0.44385000000000002</v>
      </c>
      <c r="T292" s="127">
        <f>SUM(T293:T321)</f>
        <v>0.28658329999999999</v>
      </c>
      <c r="AR292" s="121" t="s">
        <v>83</v>
      </c>
      <c r="AT292" s="128" t="s">
        <v>73</v>
      </c>
      <c r="AU292" s="128" t="s">
        <v>81</v>
      </c>
      <c r="AY292" s="121" t="s">
        <v>139</v>
      </c>
      <c r="BK292" s="129">
        <f>SUM(BK293:BK321)</f>
        <v>0</v>
      </c>
    </row>
    <row r="293" spans="2:65" s="1" customFormat="1" ht="33" customHeight="1">
      <c r="B293" s="132"/>
      <c r="C293" s="133" t="s">
        <v>473</v>
      </c>
      <c r="D293" s="133" t="s">
        <v>142</v>
      </c>
      <c r="E293" s="134" t="s">
        <v>1643</v>
      </c>
      <c r="F293" s="135" t="s">
        <v>1644</v>
      </c>
      <c r="G293" s="136" t="s">
        <v>169</v>
      </c>
      <c r="H293" s="137">
        <v>9.61</v>
      </c>
      <c r="I293" s="138"/>
      <c r="J293" s="139">
        <f>ROUND(I293*H293,2)</f>
        <v>0</v>
      </c>
      <c r="K293" s="135" t="s">
        <v>146</v>
      </c>
      <c r="L293" s="33"/>
      <c r="M293" s="140" t="s">
        <v>3</v>
      </c>
      <c r="N293" s="141" t="s">
        <v>45</v>
      </c>
      <c r="P293" s="142">
        <f>O293*H293</f>
        <v>0</v>
      </c>
      <c r="Q293" s="142">
        <v>0</v>
      </c>
      <c r="R293" s="142">
        <f>Q293*H293</f>
        <v>0</v>
      </c>
      <c r="S293" s="142">
        <v>2.5000000000000001E-2</v>
      </c>
      <c r="T293" s="143">
        <f>S293*H293</f>
        <v>0.24024999999999999</v>
      </c>
      <c r="AR293" s="144" t="s">
        <v>219</v>
      </c>
      <c r="AT293" s="144" t="s">
        <v>142</v>
      </c>
      <c r="AU293" s="144" t="s">
        <v>83</v>
      </c>
      <c r="AY293" s="18" t="s">
        <v>139</v>
      </c>
      <c r="BE293" s="145">
        <f>IF(N293="základní",J293,0)</f>
        <v>0</v>
      </c>
      <c r="BF293" s="145">
        <f>IF(N293="snížená",J293,0)</f>
        <v>0</v>
      </c>
      <c r="BG293" s="145">
        <f>IF(N293="zákl. přenesená",J293,0)</f>
        <v>0</v>
      </c>
      <c r="BH293" s="145">
        <f>IF(N293="sníž. přenesená",J293,0)</f>
        <v>0</v>
      </c>
      <c r="BI293" s="145">
        <f>IF(N293="nulová",J293,0)</f>
        <v>0</v>
      </c>
      <c r="BJ293" s="18" t="s">
        <v>81</v>
      </c>
      <c r="BK293" s="145">
        <f>ROUND(I293*H293,2)</f>
        <v>0</v>
      </c>
      <c r="BL293" s="18" t="s">
        <v>219</v>
      </c>
      <c r="BM293" s="144" t="s">
        <v>1645</v>
      </c>
    </row>
    <row r="294" spans="2:65" s="1" customFormat="1">
      <c r="B294" s="33"/>
      <c r="D294" s="146" t="s">
        <v>148</v>
      </c>
      <c r="F294" s="147" t="s">
        <v>1646</v>
      </c>
      <c r="I294" s="148"/>
      <c r="L294" s="33"/>
      <c r="M294" s="149"/>
      <c r="T294" s="54"/>
      <c r="AT294" s="18" t="s">
        <v>148</v>
      </c>
      <c r="AU294" s="18" t="s">
        <v>83</v>
      </c>
    </row>
    <row r="295" spans="2:65" s="12" customFormat="1">
      <c r="B295" s="160"/>
      <c r="D295" s="161" t="s">
        <v>154</v>
      </c>
      <c r="E295" s="162" t="s">
        <v>3</v>
      </c>
      <c r="F295" s="163" t="s">
        <v>1502</v>
      </c>
      <c r="H295" s="162" t="s">
        <v>3</v>
      </c>
      <c r="I295" s="164"/>
      <c r="L295" s="160"/>
      <c r="M295" s="165"/>
      <c r="T295" s="166"/>
      <c r="AT295" s="162" t="s">
        <v>154</v>
      </c>
      <c r="AU295" s="162" t="s">
        <v>83</v>
      </c>
      <c r="AV295" s="12" t="s">
        <v>81</v>
      </c>
      <c r="AW295" s="12" t="s">
        <v>35</v>
      </c>
      <c r="AX295" s="12" t="s">
        <v>74</v>
      </c>
      <c r="AY295" s="162" t="s">
        <v>139</v>
      </c>
    </row>
    <row r="296" spans="2:65" s="12" customFormat="1">
      <c r="B296" s="160"/>
      <c r="D296" s="161" t="s">
        <v>154</v>
      </c>
      <c r="E296" s="162" t="s">
        <v>3</v>
      </c>
      <c r="F296" s="163" t="s">
        <v>1503</v>
      </c>
      <c r="H296" s="162" t="s">
        <v>3</v>
      </c>
      <c r="I296" s="164"/>
      <c r="L296" s="160"/>
      <c r="M296" s="165"/>
      <c r="T296" s="166"/>
      <c r="AT296" s="162" t="s">
        <v>154</v>
      </c>
      <c r="AU296" s="162" t="s">
        <v>83</v>
      </c>
      <c r="AV296" s="12" t="s">
        <v>81</v>
      </c>
      <c r="AW296" s="12" t="s">
        <v>35</v>
      </c>
      <c r="AX296" s="12" t="s">
        <v>74</v>
      </c>
      <c r="AY296" s="162" t="s">
        <v>139</v>
      </c>
    </row>
    <row r="297" spans="2:65" s="12" customFormat="1">
      <c r="B297" s="160"/>
      <c r="D297" s="161" t="s">
        <v>154</v>
      </c>
      <c r="E297" s="162" t="s">
        <v>3</v>
      </c>
      <c r="F297" s="163" t="s">
        <v>1647</v>
      </c>
      <c r="H297" s="162" t="s">
        <v>3</v>
      </c>
      <c r="I297" s="164"/>
      <c r="L297" s="160"/>
      <c r="M297" s="165"/>
      <c r="T297" s="166"/>
      <c r="AT297" s="162" t="s">
        <v>154</v>
      </c>
      <c r="AU297" s="162" t="s">
        <v>83</v>
      </c>
      <c r="AV297" s="12" t="s">
        <v>81</v>
      </c>
      <c r="AW297" s="12" t="s">
        <v>35</v>
      </c>
      <c r="AX297" s="12" t="s">
        <v>74</v>
      </c>
      <c r="AY297" s="162" t="s">
        <v>139</v>
      </c>
    </row>
    <row r="298" spans="2:65" s="13" customFormat="1">
      <c r="B298" s="167"/>
      <c r="D298" s="161" t="s">
        <v>154</v>
      </c>
      <c r="E298" s="168" t="s">
        <v>3</v>
      </c>
      <c r="F298" s="169" t="s">
        <v>1648</v>
      </c>
      <c r="H298" s="170">
        <v>9.61</v>
      </c>
      <c r="I298" s="171"/>
      <c r="L298" s="167"/>
      <c r="M298" s="172"/>
      <c r="T298" s="173"/>
      <c r="AT298" s="168" t="s">
        <v>154</v>
      </c>
      <c r="AU298" s="168" t="s">
        <v>83</v>
      </c>
      <c r="AV298" s="13" t="s">
        <v>83</v>
      </c>
      <c r="AW298" s="13" t="s">
        <v>35</v>
      </c>
      <c r="AX298" s="13" t="s">
        <v>81</v>
      </c>
      <c r="AY298" s="168" t="s">
        <v>139</v>
      </c>
    </row>
    <row r="299" spans="2:65" s="1" customFormat="1" ht="24.15" customHeight="1">
      <c r="B299" s="132"/>
      <c r="C299" s="133" t="s">
        <v>416</v>
      </c>
      <c r="D299" s="133" t="s">
        <v>142</v>
      </c>
      <c r="E299" s="134" t="s">
        <v>1649</v>
      </c>
      <c r="F299" s="135" t="s">
        <v>1650</v>
      </c>
      <c r="G299" s="136" t="s">
        <v>604</v>
      </c>
      <c r="H299" s="137">
        <v>3.33</v>
      </c>
      <c r="I299" s="138"/>
      <c r="J299" s="139">
        <f>ROUND(I299*H299,2)</f>
        <v>0</v>
      </c>
      <c r="K299" s="135" t="s">
        <v>3</v>
      </c>
      <c r="L299" s="33"/>
      <c r="M299" s="140" t="s">
        <v>3</v>
      </c>
      <c r="N299" s="141" t="s">
        <v>45</v>
      </c>
      <c r="P299" s="142">
        <f>O299*H299</f>
        <v>0</v>
      </c>
      <c r="Q299" s="142">
        <v>0</v>
      </c>
      <c r="R299" s="142">
        <f>Q299*H299</f>
        <v>0</v>
      </c>
      <c r="S299" s="142">
        <v>1.001E-2</v>
      </c>
      <c r="T299" s="143">
        <f>S299*H299</f>
        <v>3.3333300000000003E-2</v>
      </c>
      <c r="AR299" s="144" t="s">
        <v>219</v>
      </c>
      <c r="AT299" s="144" t="s">
        <v>142</v>
      </c>
      <c r="AU299" s="144" t="s">
        <v>83</v>
      </c>
      <c r="AY299" s="18" t="s">
        <v>139</v>
      </c>
      <c r="BE299" s="145">
        <f>IF(N299="základní",J299,0)</f>
        <v>0</v>
      </c>
      <c r="BF299" s="145">
        <f>IF(N299="snížená",J299,0)</f>
        <v>0</v>
      </c>
      <c r="BG299" s="145">
        <f>IF(N299="zákl. přenesená",J299,0)</f>
        <v>0</v>
      </c>
      <c r="BH299" s="145">
        <f>IF(N299="sníž. přenesená",J299,0)</f>
        <v>0</v>
      </c>
      <c r="BI299" s="145">
        <f>IF(N299="nulová",J299,0)</f>
        <v>0</v>
      </c>
      <c r="BJ299" s="18" t="s">
        <v>81</v>
      </c>
      <c r="BK299" s="145">
        <f>ROUND(I299*H299,2)</f>
        <v>0</v>
      </c>
      <c r="BL299" s="18" t="s">
        <v>219</v>
      </c>
      <c r="BM299" s="144" t="s">
        <v>1651</v>
      </c>
    </row>
    <row r="300" spans="2:65" s="12" customFormat="1">
      <c r="B300" s="160"/>
      <c r="D300" s="161" t="s">
        <v>154</v>
      </c>
      <c r="E300" s="162" t="s">
        <v>3</v>
      </c>
      <c r="F300" s="163" t="s">
        <v>1502</v>
      </c>
      <c r="H300" s="162" t="s">
        <v>3</v>
      </c>
      <c r="I300" s="164"/>
      <c r="L300" s="160"/>
      <c r="M300" s="165"/>
      <c r="T300" s="166"/>
      <c r="AT300" s="162" t="s">
        <v>154</v>
      </c>
      <c r="AU300" s="162" t="s">
        <v>83</v>
      </c>
      <c r="AV300" s="12" t="s">
        <v>81</v>
      </c>
      <c r="AW300" s="12" t="s">
        <v>35</v>
      </c>
      <c r="AX300" s="12" t="s">
        <v>74</v>
      </c>
      <c r="AY300" s="162" t="s">
        <v>139</v>
      </c>
    </row>
    <row r="301" spans="2:65" s="12" customFormat="1">
      <c r="B301" s="160"/>
      <c r="D301" s="161" t="s">
        <v>154</v>
      </c>
      <c r="E301" s="162" t="s">
        <v>3</v>
      </c>
      <c r="F301" s="163" t="s">
        <v>1503</v>
      </c>
      <c r="H301" s="162" t="s">
        <v>3</v>
      </c>
      <c r="I301" s="164"/>
      <c r="L301" s="160"/>
      <c r="M301" s="165"/>
      <c r="T301" s="166"/>
      <c r="AT301" s="162" t="s">
        <v>154</v>
      </c>
      <c r="AU301" s="162" t="s">
        <v>83</v>
      </c>
      <c r="AV301" s="12" t="s">
        <v>81</v>
      </c>
      <c r="AW301" s="12" t="s">
        <v>35</v>
      </c>
      <c r="AX301" s="12" t="s">
        <v>74</v>
      </c>
      <c r="AY301" s="162" t="s">
        <v>139</v>
      </c>
    </row>
    <row r="302" spans="2:65" s="12" customFormat="1">
      <c r="B302" s="160"/>
      <c r="D302" s="161" t="s">
        <v>154</v>
      </c>
      <c r="E302" s="162" t="s">
        <v>3</v>
      </c>
      <c r="F302" s="163" t="s">
        <v>1652</v>
      </c>
      <c r="H302" s="162" t="s">
        <v>3</v>
      </c>
      <c r="I302" s="164"/>
      <c r="L302" s="160"/>
      <c r="M302" s="165"/>
      <c r="T302" s="166"/>
      <c r="AT302" s="162" t="s">
        <v>154</v>
      </c>
      <c r="AU302" s="162" t="s">
        <v>83</v>
      </c>
      <c r="AV302" s="12" t="s">
        <v>81</v>
      </c>
      <c r="AW302" s="12" t="s">
        <v>35</v>
      </c>
      <c r="AX302" s="12" t="s">
        <v>74</v>
      </c>
      <c r="AY302" s="162" t="s">
        <v>139</v>
      </c>
    </row>
    <row r="303" spans="2:65" s="13" customFormat="1">
      <c r="B303" s="167"/>
      <c r="D303" s="161" t="s">
        <v>154</v>
      </c>
      <c r="E303" s="168" t="s">
        <v>3</v>
      </c>
      <c r="F303" s="169" t="s">
        <v>1653</v>
      </c>
      <c r="H303" s="170">
        <v>3.33</v>
      </c>
      <c r="I303" s="171"/>
      <c r="L303" s="167"/>
      <c r="M303" s="172"/>
      <c r="T303" s="173"/>
      <c r="AT303" s="168" t="s">
        <v>154</v>
      </c>
      <c r="AU303" s="168" t="s">
        <v>83</v>
      </c>
      <c r="AV303" s="13" t="s">
        <v>83</v>
      </c>
      <c r="AW303" s="13" t="s">
        <v>35</v>
      </c>
      <c r="AX303" s="13" t="s">
        <v>81</v>
      </c>
      <c r="AY303" s="168" t="s">
        <v>139</v>
      </c>
    </row>
    <row r="304" spans="2:65" s="1" customFormat="1" ht="24.15" customHeight="1">
      <c r="B304" s="132"/>
      <c r="C304" s="133" t="s">
        <v>481</v>
      </c>
      <c r="D304" s="133" t="s">
        <v>142</v>
      </c>
      <c r="E304" s="134" t="s">
        <v>1654</v>
      </c>
      <c r="F304" s="135" t="s">
        <v>1655</v>
      </c>
      <c r="G304" s="136" t="s">
        <v>145</v>
      </c>
      <c r="H304" s="137">
        <v>1</v>
      </c>
      <c r="I304" s="138"/>
      <c r="J304" s="139">
        <f>ROUND(I304*H304,2)</f>
        <v>0</v>
      </c>
      <c r="K304" s="135" t="s">
        <v>146</v>
      </c>
      <c r="L304" s="33"/>
      <c r="M304" s="140" t="s">
        <v>3</v>
      </c>
      <c r="N304" s="141" t="s">
        <v>45</v>
      </c>
      <c r="P304" s="142">
        <f>O304*H304</f>
        <v>0</v>
      </c>
      <c r="Q304" s="142">
        <v>0</v>
      </c>
      <c r="R304" s="142">
        <f>Q304*H304</f>
        <v>0</v>
      </c>
      <c r="S304" s="142">
        <v>1.2999999999999999E-2</v>
      </c>
      <c r="T304" s="143">
        <f>S304*H304</f>
        <v>1.2999999999999999E-2</v>
      </c>
      <c r="AR304" s="144" t="s">
        <v>219</v>
      </c>
      <c r="AT304" s="144" t="s">
        <v>142</v>
      </c>
      <c r="AU304" s="144" t="s">
        <v>83</v>
      </c>
      <c r="AY304" s="18" t="s">
        <v>139</v>
      </c>
      <c r="BE304" s="145">
        <f>IF(N304="základní",J304,0)</f>
        <v>0</v>
      </c>
      <c r="BF304" s="145">
        <f>IF(N304="snížená",J304,0)</f>
        <v>0</v>
      </c>
      <c r="BG304" s="145">
        <f>IF(N304="zákl. přenesená",J304,0)</f>
        <v>0</v>
      </c>
      <c r="BH304" s="145">
        <f>IF(N304="sníž. přenesená",J304,0)</f>
        <v>0</v>
      </c>
      <c r="BI304" s="145">
        <f>IF(N304="nulová",J304,0)</f>
        <v>0</v>
      </c>
      <c r="BJ304" s="18" t="s">
        <v>81</v>
      </c>
      <c r="BK304" s="145">
        <f>ROUND(I304*H304,2)</f>
        <v>0</v>
      </c>
      <c r="BL304" s="18" t="s">
        <v>219</v>
      </c>
      <c r="BM304" s="144" t="s">
        <v>1656</v>
      </c>
    </row>
    <row r="305" spans="2:65" s="1" customFormat="1">
      <c r="B305" s="33"/>
      <c r="D305" s="146" t="s">
        <v>148</v>
      </c>
      <c r="F305" s="147" t="s">
        <v>1657</v>
      </c>
      <c r="I305" s="148"/>
      <c r="L305" s="33"/>
      <c r="M305" s="149"/>
      <c r="T305" s="54"/>
      <c r="AT305" s="18" t="s">
        <v>148</v>
      </c>
      <c r="AU305" s="18" t="s">
        <v>83</v>
      </c>
    </row>
    <row r="306" spans="2:65" s="1" customFormat="1" ht="24.15" customHeight="1">
      <c r="B306" s="132"/>
      <c r="C306" s="133" t="s">
        <v>421</v>
      </c>
      <c r="D306" s="133" t="s">
        <v>142</v>
      </c>
      <c r="E306" s="134" t="s">
        <v>1658</v>
      </c>
      <c r="F306" s="135" t="s">
        <v>1659</v>
      </c>
      <c r="G306" s="136" t="s">
        <v>145</v>
      </c>
      <c r="H306" s="137">
        <v>1</v>
      </c>
      <c r="I306" s="138"/>
      <c r="J306" s="139">
        <f>ROUND(I306*H306,2)</f>
        <v>0</v>
      </c>
      <c r="K306" s="135" t="s">
        <v>146</v>
      </c>
      <c r="L306" s="33"/>
      <c r="M306" s="140" t="s">
        <v>3</v>
      </c>
      <c r="N306" s="141" t="s">
        <v>45</v>
      </c>
      <c r="P306" s="142">
        <f>O306*H306</f>
        <v>0</v>
      </c>
      <c r="Q306" s="142">
        <v>0</v>
      </c>
      <c r="R306" s="142">
        <f>Q306*H306</f>
        <v>0</v>
      </c>
      <c r="S306" s="142">
        <v>0</v>
      </c>
      <c r="T306" s="143">
        <f>S306*H306</f>
        <v>0</v>
      </c>
      <c r="AR306" s="144" t="s">
        <v>219</v>
      </c>
      <c r="AT306" s="144" t="s">
        <v>142</v>
      </c>
      <c r="AU306" s="144" t="s">
        <v>83</v>
      </c>
      <c r="AY306" s="18" t="s">
        <v>139</v>
      </c>
      <c r="BE306" s="145">
        <f>IF(N306="základní",J306,0)</f>
        <v>0</v>
      </c>
      <c r="BF306" s="145">
        <f>IF(N306="snížená",J306,0)</f>
        <v>0</v>
      </c>
      <c r="BG306" s="145">
        <f>IF(N306="zákl. přenesená",J306,0)</f>
        <v>0</v>
      </c>
      <c r="BH306" s="145">
        <f>IF(N306="sníž. přenesená",J306,0)</f>
        <v>0</v>
      </c>
      <c r="BI306" s="145">
        <f>IF(N306="nulová",J306,0)</f>
        <v>0</v>
      </c>
      <c r="BJ306" s="18" t="s">
        <v>81</v>
      </c>
      <c r="BK306" s="145">
        <f>ROUND(I306*H306,2)</f>
        <v>0</v>
      </c>
      <c r="BL306" s="18" t="s">
        <v>219</v>
      </c>
      <c r="BM306" s="144" t="s">
        <v>1660</v>
      </c>
    </row>
    <row r="307" spans="2:65" s="1" customFormat="1">
      <c r="B307" s="33"/>
      <c r="D307" s="146" t="s">
        <v>148</v>
      </c>
      <c r="F307" s="147" t="s">
        <v>1661</v>
      </c>
      <c r="I307" s="148"/>
      <c r="L307" s="33"/>
      <c r="M307" s="149"/>
      <c r="T307" s="54"/>
      <c r="AT307" s="18" t="s">
        <v>148</v>
      </c>
      <c r="AU307" s="18" t="s">
        <v>83</v>
      </c>
    </row>
    <row r="308" spans="2:65" s="1" customFormat="1" ht="16.5" customHeight="1">
      <c r="B308" s="132"/>
      <c r="C308" s="133" t="s">
        <v>489</v>
      </c>
      <c r="D308" s="133" t="s">
        <v>142</v>
      </c>
      <c r="E308" s="134" t="s">
        <v>1662</v>
      </c>
      <c r="F308" s="135" t="s">
        <v>1663</v>
      </c>
      <c r="G308" s="136" t="s">
        <v>145</v>
      </c>
      <c r="H308" s="137">
        <v>1</v>
      </c>
      <c r="I308" s="138"/>
      <c r="J308" s="139">
        <f>ROUND(I308*H308,2)</f>
        <v>0</v>
      </c>
      <c r="K308" s="135" t="s">
        <v>3</v>
      </c>
      <c r="L308" s="33"/>
      <c r="M308" s="140" t="s">
        <v>3</v>
      </c>
      <c r="N308" s="141" t="s">
        <v>45</v>
      </c>
      <c r="P308" s="142">
        <f>O308*H308</f>
        <v>0</v>
      </c>
      <c r="Q308" s="142">
        <v>0.42252000000000001</v>
      </c>
      <c r="R308" s="142">
        <f>Q308*H308</f>
        <v>0.42252000000000001</v>
      </c>
      <c r="S308" s="142">
        <v>0</v>
      </c>
      <c r="T308" s="143">
        <f>S308*H308</f>
        <v>0</v>
      </c>
      <c r="AR308" s="144" t="s">
        <v>219</v>
      </c>
      <c r="AT308" s="144" t="s">
        <v>142</v>
      </c>
      <c r="AU308" s="144" t="s">
        <v>83</v>
      </c>
      <c r="AY308" s="18" t="s">
        <v>139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8" t="s">
        <v>81</v>
      </c>
      <c r="BK308" s="145">
        <f>ROUND(I308*H308,2)</f>
        <v>0</v>
      </c>
      <c r="BL308" s="18" t="s">
        <v>219</v>
      </c>
      <c r="BM308" s="144" t="s">
        <v>1664</v>
      </c>
    </row>
    <row r="309" spans="2:65" s="12" customFormat="1">
      <c r="B309" s="160"/>
      <c r="D309" s="161" t="s">
        <v>154</v>
      </c>
      <c r="E309" s="162" t="s">
        <v>3</v>
      </c>
      <c r="F309" s="163" t="s">
        <v>1627</v>
      </c>
      <c r="H309" s="162" t="s">
        <v>3</v>
      </c>
      <c r="I309" s="164"/>
      <c r="L309" s="160"/>
      <c r="M309" s="165"/>
      <c r="T309" s="166"/>
      <c r="AT309" s="162" t="s">
        <v>154</v>
      </c>
      <c r="AU309" s="162" t="s">
        <v>83</v>
      </c>
      <c r="AV309" s="12" t="s">
        <v>81</v>
      </c>
      <c r="AW309" s="12" t="s">
        <v>35</v>
      </c>
      <c r="AX309" s="12" t="s">
        <v>74</v>
      </c>
      <c r="AY309" s="162" t="s">
        <v>139</v>
      </c>
    </row>
    <row r="310" spans="2:65" s="12" customFormat="1">
      <c r="B310" s="160"/>
      <c r="D310" s="161" t="s">
        <v>154</v>
      </c>
      <c r="E310" s="162" t="s">
        <v>3</v>
      </c>
      <c r="F310" s="163" t="s">
        <v>1665</v>
      </c>
      <c r="H310" s="162" t="s">
        <v>3</v>
      </c>
      <c r="I310" s="164"/>
      <c r="L310" s="160"/>
      <c r="M310" s="165"/>
      <c r="T310" s="166"/>
      <c r="AT310" s="162" t="s">
        <v>154</v>
      </c>
      <c r="AU310" s="162" t="s">
        <v>83</v>
      </c>
      <c r="AV310" s="12" t="s">
        <v>81</v>
      </c>
      <c r="AW310" s="12" t="s">
        <v>35</v>
      </c>
      <c r="AX310" s="12" t="s">
        <v>74</v>
      </c>
      <c r="AY310" s="162" t="s">
        <v>139</v>
      </c>
    </row>
    <row r="311" spans="2:65" s="13" customFormat="1">
      <c r="B311" s="167"/>
      <c r="D311" s="161" t="s">
        <v>154</v>
      </c>
      <c r="E311" s="168" t="s">
        <v>3</v>
      </c>
      <c r="F311" s="169" t="s">
        <v>1666</v>
      </c>
      <c r="H311" s="170">
        <v>1</v>
      </c>
      <c r="I311" s="171"/>
      <c r="L311" s="167"/>
      <c r="M311" s="172"/>
      <c r="T311" s="173"/>
      <c r="AT311" s="168" t="s">
        <v>154</v>
      </c>
      <c r="AU311" s="168" t="s">
        <v>83</v>
      </c>
      <c r="AV311" s="13" t="s">
        <v>83</v>
      </c>
      <c r="AW311" s="13" t="s">
        <v>35</v>
      </c>
      <c r="AX311" s="13" t="s">
        <v>81</v>
      </c>
      <c r="AY311" s="168" t="s">
        <v>139</v>
      </c>
    </row>
    <row r="312" spans="2:65" s="12" customFormat="1">
      <c r="B312" s="160"/>
      <c r="D312" s="161" t="s">
        <v>154</v>
      </c>
      <c r="E312" s="162" t="s">
        <v>3</v>
      </c>
      <c r="F312" s="163" t="s">
        <v>1667</v>
      </c>
      <c r="H312" s="162" t="s">
        <v>3</v>
      </c>
      <c r="I312" s="164"/>
      <c r="L312" s="160"/>
      <c r="M312" s="165"/>
      <c r="T312" s="166"/>
      <c r="AT312" s="162" t="s">
        <v>154</v>
      </c>
      <c r="AU312" s="162" t="s">
        <v>83</v>
      </c>
      <c r="AV312" s="12" t="s">
        <v>81</v>
      </c>
      <c r="AW312" s="12" t="s">
        <v>35</v>
      </c>
      <c r="AX312" s="12" t="s">
        <v>74</v>
      </c>
      <c r="AY312" s="162" t="s">
        <v>139</v>
      </c>
    </row>
    <row r="313" spans="2:65" s="12" customFormat="1">
      <c r="B313" s="160"/>
      <c r="D313" s="161" t="s">
        <v>154</v>
      </c>
      <c r="E313" s="162" t="s">
        <v>3</v>
      </c>
      <c r="F313" s="163" t="s">
        <v>1668</v>
      </c>
      <c r="H313" s="162" t="s">
        <v>3</v>
      </c>
      <c r="I313" s="164"/>
      <c r="L313" s="160"/>
      <c r="M313" s="165"/>
      <c r="T313" s="166"/>
      <c r="AT313" s="162" t="s">
        <v>154</v>
      </c>
      <c r="AU313" s="162" t="s">
        <v>83</v>
      </c>
      <c r="AV313" s="12" t="s">
        <v>81</v>
      </c>
      <c r="AW313" s="12" t="s">
        <v>35</v>
      </c>
      <c r="AX313" s="12" t="s">
        <v>74</v>
      </c>
      <c r="AY313" s="162" t="s">
        <v>139</v>
      </c>
    </row>
    <row r="314" spans="2:65" s="12" customFormat="1">
      <c r="B314" s="160"/>
      <c r="D314" s="161" t="s">
        <v>154</v>
      </c>
      <c r="E314" s="162" t="s">
        <v>3</v>
      </c>
      <c r="F314" s="163" t="s">
        <v>1669</v>
      </c>
      <c r="H314" s="162" t="s">
        <v>3</v>
      </c>
      <c r="I314" s="164"/>
      <c r="L314" s="160"/>
      <c r="M314" s="165"/>
      <c r="T314" s="166"/>
      <c r="AT314" s="162" t="s">
        <v>154</v>
      </c>
      <c r="AU314" s="162" t="s">
        <v>83</v>
      </c>
      <c r="AV314" s="12" t="s">
        <v>81</v>
      </c>
      <c r="AW314" s="12" t="s">
        <v>35</v>
      </c>
      <c r="AX314" s="12" t="s">
        <v>74</v>
      </c>
      <c r="AY314" s="162" t="s">
        <v>139</v>
      </c>
    </row>
    <row r="315" spans="2:65" s="1" customFormat="1" ht="16.5" customHeight="1">
      <c r="B315" s="132"/>
      <c r="C315" s="133" t="s">
        <v>425</v>
      </c>
      <c r="D315" s="133" t="s">
        <v>142</v>
      </c>
      <c r="E315" s="134" t="s">
        <v>1670</v>
      </c>
      <c r="F315" s="135" t="s">
        <v>1671</v>
      </c>
      <c r="G315" s="136" t="s">
        <v>145</v>
      </c>
      <c r="H315" s="137">
        <v>1</v>
      </c>
      <c r="I315" s="138"/>
      <c r="J315" s="139">
        <f>ROUND(I315*H315,2)</f>
        <v>0</v>
      </c>
      <c r="K315" s="135" t="s">
        <v>3</v>
      </c>
      <c r="L315" s="33"/>
      <c r="M315" s="140" t="s">
        <v>3</v>
      </c>
      <c r="N315" s="141" t="s">
        <v>45</v>
      </c>
      <c r="P315" s="142">
        <f>O315*H315</f>
        <v>0</v>
      </c>
      <c r="Q315" s="142">
        <v>2.1329999999999998E-2</v>
      </c>
      <c r="R315" s="142">
        <f>Q315*H315</f>
        <v>2.1329999999999998E-2</v>
      </c>
      <c r="S315" s="142">
        <v>0</v>
      </c>
      <c r="T315" s="143">
        <f>S315*H315</f>
        <v>0</v>
      </c>
      <c r="AR315" s="144" t="s">
        <v>219</v>
      </c>
      <c r="AT315" s="144" t="s">
        <v>142</v>
      </c>
      <c r="AU315" s="144" t="s">
        <v>83</v>
      </c>
      <c r="AY315" s="18" t="s">
        <v>139</v>
      </c>
      <c r="BE315" s="145">
        <f>IF(N315="základní",J315,0)</f>
        <v>0</v>
      </c>
      <c r="BF315" s="145">
        <f>IF(N315="snížená",J315,0)</f>
        <v>0</v>
      </c>
      <c r="BG315" s="145">
        <f>IF(N315="zákl. přenesená",J315,0)</f>
        <v>0</v>
      </c>
      <c r="BH315" s="145">
        <f>IF(N315="sníž. přenesená",J315,0)</f>
        <v>0</v>
      </c>
      <c r="BI315" s="145">
        <f>IF(N315="nulová",J315,0)</f>
        <v>0</v>
      </c>
      <c r="BJ315" s="18" t="s">
        <v>81</v>
      </c>
      <c r="BK315" s="145">
        <f>ROUND(I315*H315,2)</f>
        <v>0</v>
      </c>
      <c r="BL315" s="18" t="s">
        <v>219</v>
      </c>
      <c r="BM315" s="144" t="s">
        <v>1672</v>
      </c>
    </row>
    <row r="316" spans="2:65" s="12" customFormat="1">
      <c r="B316" s="160"/>
      <c r="D316" s="161" t="s">
        <v>154</v>
      </c>
      <c r="E316" s="162" t="s">
        <v>3</v>
      </c>
      <c r="F316" s="163" t="s">
        <v>1627</v>
      </c>
      <c r="H316" s="162" t="s">
        <v>3</v>
      </c>
      <c r="I316" s="164"/>
      <c r="L316" s="160"/>
      <c r="M316" s="165"/>
      <c r="T316" s="166"/>
      <c r="AT316" s="162" t="s">
        <v>154</v>
      </c>
      <c r="AU316" s="162" t="s">
        <v>83</v>
      </c>
      <c r="AV316" s="12" t="s">
        <v>81</v>
      </c>
      <c r="AW316" s="12" t="s">
        <v>35</v>
      </c>
      <c r="AX316" s="12" t="s">
        <v>74</v>
      </c>
      <c r="AY316" s="162" t="s">
        <v>139</v>
      </c>
    </row>
    <row r="317" spans="2:65" s="12" customFormat="1">
      <c r="B317" s="160"/>
      <c r="D317" s="161" t="s">
        <v>154</v>
      </c>
      <c r="E317" s="162" t="s">
        <v>3</v>
      </c>
      <c r="F317" s="163" t="s">
        <v>1665</v>
      </c>
      <c r="H317" s="162" t="s">
        <v>3</v>
      </c>
      <c r="I317" s="164"/>
      <c r="L317" s="160"/>
      <c r="M317" s="165"/>
      <c r="T317" s="166"/>
      <c r="AT317" s="162" t="s">
        <v>154</v>
      </c>
      <c r="AU317" s="162" t="s">
        <v>83</v>
      </c>
      <c r="AV317" s="12" t="s">
        <v>81</v>
      </c>
      <c r="AW317" s="12" t="s">
        <v>35</v>
      </c>
      <c r="AX317" s="12" t="s">
        <v>74</v>
      </c>
      <c r="AY317" s="162" t="s">
        <v>139</v>
      </c>
    </row>
    <row r="318" spans="2:65" s="13" customFormat="1">
      <c r="B318" s="167"/>
      <c r="D318" s="161" t="s">
        <v>154</v>
      </c>
      <c r="E318" s="168" t="s">
        <v>3</v>
      </c>
      <c r="F318" s="169" t="s">
        <v>1673</v>
      </c>
      <c r="H318" s="170">
        <v>1</v>
      </c>
      <c r="I318" s="171"/>
      <c r="L318" s="167"/>
      <c r="M318" s="172"/>
      <c r="T318" s="173"/>
      <c r="AT318" s="168" t="s">
        <v>154</v>
      </c>
      <c r="AU318" s="168" t="s">
        <v>83</v>
      </c>
      <c r="AV318" s="13" t="s">
        <v>83</v>
      </c>
      <c r="AW318" s="13" t="s">
        <v>35</v>
      </c>
      <c r="AX318" s="13" t="s">
        <v>81</v>
      </c>
      <c r="AY318" s="168" t="s">
        <v>139</v>
      </c>
    </row>
    <row r="319" spans="2:65" s="12" customFormat="1">
      <c r="B319" s="160"/>
      <c r="D319" s="161" t="s">
        <v>154</v>
      </c>
      <c r="E319" s="162" t="s">
        <v>3</v>
      </c>
      <c r="F319" s="163" t="s">
        <v>1667</v>
      </c>
      <c r="H319" s="162" t="s">
        <v>3</v>
      </c>
      <c r="I319" s="164"/>
      <c r="L319" s="160"/>
      <c r="M319" s="165"/>
      <c r="T319" s="166"/>
      <c r="AT319" s="162" t="s">
        <v>154</v>
      </c>
      <c r="AU319" s="162" t="s">
        <v>83</v>
      </c>
      <c r="AV319" s="12" t="s">
        <v>81</v>
      </c>
      <c r="AW319" s="12" t="s">
        <v>35</v>
      </c>
      <c r="AX319" s="12" t="s">
        <v>74</v>
      </c>
      <c r="AY319" s="162" t="s">
        <v>139</v>
      </c>
    </row>
    <row r="320" spans="2:65" s="12" customFormat="1">
      <c r="B320" s="160"/>
      <c r="D320" s="161" t="s">
        <v>154</v>
      </c>
      <c r="E320" s="162" t="s">
        <v>3</v>
      </c>
      <c r="F320" s="163" t="s">
        <v>1668</v>
      </c>
      <c r="H320" s="162" t="s">
        <v>3</v>
      </c>
      <c r="I320" s="164"/>
      <c r="L320" s="160"/>
      <c r="M320" s="165"/>
      <c r="T320" s="166"/>
      <c r="AT320" s="162" t="s">
        <v>154</v>
      </c>
      <c r="AU320" s="162" t="s">
        <v>83</v>
      </c>
      <c r="AV320" s="12" t="s">
        <v>81</v>
      </c>
      <c r="AW320" s="12" t="s">
        <v>35</v>
      </c>
      <c r="AX320" s="12" t="s">
        <v>74</v>
      </c>
      <c r="AY320" s="162" t="s">
        <v>139</v>
      </c>
    </row>
    <row r="321" spans="2:51" s="12" customFormat="1">
      <c r="B321" s="160"/>
      <c r="D321" s="161" t="s">
        <v>154</v>
      </c>
      <c r="E321" s="162" t="s">
        <v>3</v>
      </c>
      <c r="F321" s="163" t="s">
        <v>1669</v>
      </c>
      <c r="H321" s="162" t="s">
        <v>3</v>
      </c>
      <c r="I321" s="164"/>
      <c r="L321" s="160"/>
      <c r="M321" s="200"/>
      <c r="N321" s="201"/>
      <c r="O321" s="201"/>
      <c r="P321" s="201"/>
      <c r="Q321" s="201"/>
      <c r="R321" s="201"/>
      <c r="S321" s="201"/>
      <c r="T321" s="202"/>
      <c r="AT321" s="162" t="s">
        <v>154</v>
      </c>
      <c r="AU321" s="162" t="s">
        <v>83</v>
      </c>
      <c r="AV321" s="12" t="s">
        <v>81</v>
      </c>
      <c r="AW321" s="12" t="s">
        <v>35</v>
      </c>
      <c r="AX321" s="12" t="s">
        <v>74</v>
      </c>
      <c r="AY321" s="162" t="s">
        <v>139</v>
      </c>
    </row>
    <row r="322" spans="2:51" s="1" customFormat="1" ht="6.9" customHeight="1">
      <c r="B322" s="42"/>
      <c r="C322" s="43"/>
      <c r="D322" s="43"/>
      <c r="E322" s="43"/>
      <c r="F322" s="43"/>
      <c r="G322" s="43"/>
      <c r="H322" s="43"/>
      <c r="I322" s="43"/>
      <c r="J322" s="43"/>
      <c r="K322" s="43"/>
      <c r="L322" s="33"/>
    </row>
  </sheetData>
  <autoFilter ref="C88:K321" xr:uid="{00000000-0009-0000-0000-00000B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B00-000000000000}"/>
    <hyperlink ref="F99" r:id="rId2" xr:uid="{00000000-0004-0000-0B00-000001000000}"/>
    <hyperlink ref="F105" r:id="rId3" xr:uid="{00000000-0004-0000-0B00-000002000000}"/>
    <hyperlink ref="F111" r:id="rId4" xr:uid="{00000000-0004-0000-0B00-000003000000}"/>
    <hyperlink ref="F117" r:id="rId5" xr:uid="{00000000-0004-0000-0B00-000004000000}"/>
    <hyperlink ref="F120" r:id="rId6" xr:uid="{00000000-0004-0000-0B00-000005000000}"/>
    <hyperlink ref="F126" r:id="rId7" xr:uid="{00000000-0004-0000-0B00-000006000000}"/>
    <hyperlink ref="F132" r:id="rId8" xr:uid="{00000000-0004-0000-0B00-000007000000}"/>
    <hyperlink ref="F135" r:id="rId9" xr:uid="{00000000-0004-0000-0B00-000008000000}"/>
    <hyperlink ref="F139" r:id="rId10" xr:uid="{00000000-0004-0000-0B00-000009000000}"/>
    <hyperlink ref="F146" r:id="rId11" xr:uid="{00000000-0004-0000-0B00-00000A000000}"/>
    <hyperlink ref="F152" r:id="rId12" xr:uid="{00000000-0004-0000-0B00-00000B000000}"/>
    <hyperlink ref="F158" r:id="rId13" xr:uid="{00000000-0004-0000-0B00-00000C000000}"/>
    <hyperlink ref="F163" r:id="rId14" xr:uid="{00000000-0004-0000-0B00-00000D000000}"/>
    <hyperlink ref="F168" r:id="rId15" xr:uid="{00000000-0004-0000-0B00-00000E000000}"/>
    <hyperlink ref="F170" r:id="rId16" xr:uid="{00000000-0004-0000-0B00-00000F000000}"/>
    <hyperlink ref="F187" r:id="rId17" xr:uid="{00000000-0004-0000-0B00-000010000000}"/>
    <hyperlink ref="F198" r:id="rId18" xr:uid="{00000000-0004-0000-0B00-000011000000}"/>
    <hyperlink ref="F211" r:id="rId19" xr:uid="{00000000-0004-0000-0B00-000012000000}"/>
    <hyperlink ref="F222" r:id="rId20" xr:uid="{00000000-0004-0000-0B00-000013000000}"/>
    <hyperlink ref="F252" r:id="rId21" xr:uid="{00000000-0004-0000-0B00-000014000000}"/>
    <hyperlink ref="F254" r:id="rId22" xr:uid="{00000000-0004-0000-0B00-000015000000}"/>
    <hyperlink ref="F256" r:id="rId23" xr:uid="{00000000-0004-0000-0B00-000016000000}"/>
    <hyperlink ref="F259" r:id="rId24" xr:uid="{00000000-0004-0000-0B00-000017000000}"/>
    <hyperlink ref="F261" r:id="rId25" xr:uid="{00000000-0004-0000-0B00-000018000000}"/>
    <hyperlink ref="F263" r:id="rId26" xr:uid="{00000000-0004-0000-0B00-000019000000}"/>
    <hyperlink ref="F266" r:id="rId27" xr:uid="{00000000-0004-0000-0B00-00001A000000}"/>
    <hyperlink ref="F276" r:id="rId28" xr:uid="{00000000-0004-0000-0B00-00001B000000}"/>
    <hyperlink ref="F294" r:id="rId29" xr:uid="{00000000-0004-0000-0B00-00001C000000}"/>
    <hyperlink ref="F305" r:id="rId30" xr:uid="{00000000-0004-0000-0B00-00001D000000}"/>
    <hyperlink ref="F307" r:id="rId31" xr:uid="{00000000-0004-0000-0B00-00001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77"/>
  <sheetViews>
    <sheetView showGridLines="0" topLeftCell="A155" workbookViewId="0">
      <selection activeCell="H180" sqref="H180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301" t="s">
        <v>6</v>
      </c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8" t="s">
        <v>109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" customHeight="1">
      <c r="B4" s="21"/>
      <c r="D4" s="22" t="s">
        <v>110</v>
      </c>
      <c r="L4" s="21"/>
      <c r="M4" s="91" t="s">
        <v>11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17</v>
      </c>
      <c r="L6" s="21"/>
    </row>
    <row r="7" spans="2:46" ht="26.25" customHeight="1">
      <c r="B7" s="21"/>
      <c r="E7" s="332" t="str">
        <f>'Rekapitulace stavby'!K6</f>
        <v>ATS NA DOLÁCH A OPTIMALIZAČNÍ OPATŘENÍ NA VODOVODNÍ SÍTI V OBCI MUKAŘOV</v>
      </c>
      <c r="F7" s="333"/>
      <c r="G7" s="333"/>
      <c r="H7" s="333"/>
      <c r="L7" s="21"/>
    </row>
    <row r="8" spans="2:46" s="1" customFormat="1" ht="12" customHeight="1">
      <c r="B8" s="33"/>
      <c r="D8" s="28" t="s">
        <v>111</v>
      </c>
      <c r="L8" s="33"/>
    </row>
    <row r="9" spans="2:46" s="1" customFormat="1" ht="16.5" customHeight="1">
      <c r="B9" s="33"/>
      <c r="E9" s="328" t="s">
        <v>1674</v>
      </c>
      <c r="F9" s="331"/>
      <c r="G9" s="331"/>
      <c r="H9" s="331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19</v>
      </c>
      <c r="F11" s="26" t="s">
        <v>3</v>
      </c>
      <c r="I11" s="28" t="s">
        <v>20</v>
      </c>
      <c r="J11" s="26" t="s">
        <v>3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28. 3. 2025</v>
      </c>
      <c r="L12" s="33"/>
    </row>
    <row r="13" spans="2:46" s="1" customFormat="1" ht="10.8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</v>
      </c>
      <c r="L15" s="33"/>
    </row>
    <row r="16" spans="2:46" s="1" customFormat="1" ht="6.9" customHeight="1">
      <c r="B16" s="33"/>
      <c r="L16" s="33"/>
    </row>
    <row r="17" spans="2:12" s="1" customFormat="1" ht="12" customHeight="1">
      <c r="B17" s="33"/>
      <c r="D17" s="28" t="s">
        <v>30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34" t="str">
        <f>'Rekapitulace stavby'!E14</f>
        <v>Vyplň údaj</v>
      </c>
      <c r="F18" s="315"/>
      <c r="G18" s="315"/>
      <c r="H18" s="315"/>
      <c r="I18" s="28" t="s">
        <v>29</v>
      </c>
      <c r="J18" s="29" t="str">
        <f>'Rekapitulace stavby'!AN14</f>
        <v>Vyplň údaj</v>
      </c>
      <c r="L18" s="33"/>
    </row>
    <row r="19" spans="2:12" s="1" customFormat="1" ht="6.9" customHeight="1">
      <c r="B19" s="33"/>
      <c r="L19" s="33"/>
    </row>
    <row r="20" spans="2:12" s="1" customFormat="1" ht="12" customHeight="1">
      <c r="B20" s="33"/>
      <c r="D20" s="28" t="s">
        <v>32</v>
      </c>
      <c r="I20" s="28" t="s">
        <v>26</v>
      </c>
      <c r="J20" s="26" t="s">
        <v>33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3</v>
      </c>
      <c r="L21" s="33"/>
    </row>
    <row r="22" spans="2:12" s="1" customFormat="1" ht="6.9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</v>
      </c>
      <c r="L23" s="33"/>
    </row>
    <row r="24" spans="2:12" s="1" customFormat="1" ht="18" customHeight="1">
      <c r="B24" s="33"/>
      <c r="E24" s="26" t="s">
        <v>37</v>
      </c>
      <c r="I24" s="28" t="s">
        <v>29</v>
      </c>
      <c r="J24" s="26" t="s">
        <v>3</v>
      </c>
      <c r="L24" s="33"/>
    </row>
    <row r="25" spans="2:12" s="1" customFormat="1" ht="6.9" customHeight="1">
      <c r="B25" s="33"/>
      <c r="L25" s="33"/>
    </row>
    <row r="26" spans="2:12" s="1" customFormat="1" ht="12" customHeight="1">
      <c r="B26" s="33"/>
      <c r="D26" s="28" t="s">
        <v>38</v>
      </c>
      <c r="L26" s="33"/>
    </row>
    <row r="27" spans="2:12" s="7" customFormat="1" ht="155.25" customHeight="1">
      <c r="B27" s="92"/>
      <c r="E27" s="319" t="s">
        <v>1675</v>
      </c>
      <c r="F27" s="319"/>
      <c r="G27" s="319"/>
      <c r="H27" s="319"/>
      <c r="L27" s="92"/>
    </row>
    <row r="28" spans="2:12" s="1" customFormat="1" ht="6.9" customHeight="1">
      <c r="B28" s="33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93" t="s">
        <v>40</v>
      </c>
      <c r="J30" s="64">
        <f>ROUND(J85,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" customHeight="1">
      <c r="B32" s="33"/>
      <c r="F32" s="36" t="s">
        <v>42</v>
      </c>
      <c r="I32" s="36" t="s">
        <v>41</v>
      </c>
      <c r="J32" s="36" t="s">
        <v>43</v>
      </c>
      <c r="L32" s="33"/>
    </row>
    <row r="33" spans="2:12" s="1" customFormat="1" ht="14.4" customHeight="1">
      <c r="B33" s="33"/>
      <c r="D33" s="53" t="s">
        <v>44</v>
      </c>
      <c r="E33" s="28" t="s">
        <v>45</v>
      </c>
      <c r="F33" s="84">
        <f>ROUND((SUM(BE85:BE176)),  2)</f>
        <v>0</v>
      </c>
      <c r="I33" s="94">
        <v>0.21</v>
      </c>
      <c r="J33" s="84">
        <f>ROUND(((SUM(BE85:BE176))*I33),  2)</f>
        <v>0</v>
      </c>
      <c r="L33" s="33"/>
    </row>
    <row r="34" spans="2:12" s="1" customFormat="1" ht="14.4" customHeight="1">
      <c r="B34" s="33"/>
      <c r="E34" s="28" t="s">
        <v>46</v>
      </c>
      <c r="F34" s="84">
        <f>ROUND((SUM(BF85:BF176)),  2)</f>
        <v>0</v>
      </c>
      <c r="I34" s="94">
        <v>0.12</v>
      </c>
      <c r="J34" s="84">
        <f>ROUND(((SUM(BF85:BF176))*I34),  2)</f>
        <v>0</v>
      </c>
      <c r="L34" s="33"/>
    </row>
    <row r="35" spans="2:12" s="1" customFormat="1" ht="14.4" hidden="1" customHeight="1">
      <c r="B35" s="33"/>
      <c r="E35" s="28" t="s">
        <v>47</v>
      </c>
      <c r="F35" s="84">
        <f>ROUND((SUM(BG85:BG176)),  2)</f>
        <v>0</v>
      </c>
      <c r="I35" s="94">
        <v>0.21</v>
      </c>
      <c r="J35" s="84">
        <f>0</f>
        <v>0</v>
      </c>
      <c r="L35" s="33"/>
    </row>
    <row r="36" spans="2:12" s="1" customFormat="1" ht="14.4" hidden="1" customHeight="1">
      <c r="B36" s="33"/>
      <c r="E36" s="28" t="s">
        <v>48</v>
      </c>
      <c r="F36" s="84">
        <f>ROUND((SUM(BH85:BH176)),  2)</f>
        <v>0</v>
      </c>
      <c r="I36" s="94">
        <v>0.12</v>
      </c>
      <c r="J36" s="84">
        <f>0</f>
        <v>0</v>
      </c>
      <c r="L36" s="33"/>
    </row>
    <row r="37" spans="2:12" s="1" customFormat="1" ht="14.4" hidden="1" customHeight="1">
      <c r="B37" s="33"/>
      <c r="E37" s="28" t="s">
        <v>49</v>
      </c>
      <c r="F37" s="84">
        <f>ROUND((SUM(BI85:BI176)),  2)</f>
        <v>0</v>
      </c>
      <c r="I37" s="94">
        <v>0</v>
      </c>
      <c r="J37" s="84">
        <f>0</f>
        <v>0</v>
      </c>
      <c r="L37" s="33"/>
    </row>
    <row r="38" spans="2:12" s="1" customFormat="1" ht="6.9" customHeight="1">
      <c r="B38" s="33"/>
      <c r="L38" s="33"/>
    </row>
    <row r="39" spans="2:12" s="1" customFormat="1" ht="25.35" customHeight="1">
      <c r="B39" s="33"/>
      <c r="C39" s="95"/>
      <c r="D39" s="96" t="s">
        <v>50</v>
      </c>
      <c r="E39" s="55"/>
      <c r="F39" s="55"/>
      <c r="G39" s="97" t="s">
        <v>51</v>
      </c>
      <c r="H39" s="98" t="s">
        <v>52</v>
      </c>
      <c r="I39" s="55"/>
      <c r="J39" s="99">
        <f>SUM(J30:J37)</f>
        <v>0</v>
      </c>
      <c r="K39" s="100"/>
      <c r="L39" s="33"/>
    </row>
    <row r="40" spans="2:12" s="1" customFormat="1" ht="14.4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" customHeight="1">
      <c r="B45" s="33"/>
      <c r="C45" s="22" t="s">
        <v>113</v>
      </c>
      <c r="L45" s="33"/>
    </row>
    <row r="46" spans="2:12" s="1" customFormat="1" ht="6.9" customHeight="1">
      <c r="B46" s="33"/>
      <c r="L46" s="33"/>
    </row>
    <row r="47" spans="2:12" s="1" customFormat="1" ht="12" customHeight="1">
      <c r="B47" s="33"/>
      <c r="C47" s="28" t="s">
        <v>17</v>
      </c>
      <c r="L47" s="33"/>
    </row>
    <row r="48" spans="2:12" s="1" customFormat="1" ht="26.25" customHeight="1">
      <c r="B48" s="33"/>
      <c r="E48" s="332" t="str">
        <f>E7</f>
        <v>ATS NA DOLÁCH A OPTIMALIZAČNÍ OPATŘENÍ NA VODOVODNÍ SÍTI V OBCI MUKAŘOV</v>
      </c>
      <c r="F48" s="333"/>
      <c r="G48" s="333"/>
      <c r="H48" s="333"/>
      <c r="L48" s="33"/>
    </row>
    <row r="49" spans="2:47" s="1" customFormat="1" ht="12" customHeight="1">
      <c r="B49" s="33"/>
      <c r="C49" s="28" t="s">
        <v>111</v>
      </c>
      <c r="L49" s="33"/>
    </row>
    <row r="50" spans="2:47" s="1" customFormat="1" ht="16.5" customHeight="1">
      <c r="B50" s="33"/>
      <c r="E50" s="328" t="str">
        <f>E9</f>
        <v>VON - VEDLEJŠÍ A OSTATNÍ ROZPOČTOVÉ NÁKLADY</v>
      </c>
      <c r="F50" s="331"/>
      <c r="G50" s="331"/>
      <c r="H50" s="331"/>
      <c r="L50" s="33"/>
    </row>
    <row r="51" spans="2:47" s="1" customFormat="1" ht="6.9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Mukařov u Říčan</v>
      </c>
      <c r="I52" s="28" t="s">
        <v>23</v>
      </c>
      <c r="J52" s="50" t="str">
        <f>IF(J12="","",J12)</f>
        <v>28. 3. 2025</v>
      </c>
      <c r="L52" s="33"/>
    </row>
    <row r="53" spans="2:47" s="1" customFormat="1" ht="6.9" customHeight="1">
      <c r="B53" s="33"/>
      <c r="L53" s="33"/>
    </row>
    <row r="54" spans="2:47" s="1" customFormat="1" ht="40.049999999999997" customHeight="1">
      <c r="B54" s="33"/>
      <c r="C54" s="28" t="s">
        <v>25</v>
      </c>
      <c r="F54" s="26" t="str">
        <f>E15</f>
        <v>Obec Mukařov</v>
      </c>
      <c r="I54" s="28" t="s">
        <v>32</v>
      </c>
      <c r="J54" s="31" t="str">
        <f>E21</f>
        <v>Vodohospodářský rozvoj a výstavba a.s. Praha</v>
      </c>
      <c r="L54" s="33"/>
    </row>
    <row r="55" spans="2:47" s="1" customFormat="1" ht="15.15" customHeight="1">
      <c r="B55" s="33"/>
      <c r="C55" s="28" t="s">
        <v>30</v>
      </c>
      <c r="F55" s="26" t="str">
        <f>IF(E18="","",E18)</f>
        <v>Vyplň údaj</v>
      </c>
      <c r="I55" s="28" t="s">
        <v>36</v>
      </c>
      <c r="J55" s="31" t="str">
        <f>E24</f>
        <v>M. Morská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101" t="s">
        <v>114</v>
      </c>
      <c r="D57" s="95"/>
      <c r="E57" s="95"/>
      <c r="F57" s="95"/>
      <c r="G57" s="95"/>
      <c r="H57" s="95"/>
      <c r="I57" s="95"/>
      <c r="J57" s="102" t="s">
        <v>115</v>
      </c>
      <c r="K57" s="95"/>
      <c r="L57" s="33"/>
    </row>
    <row r="58" spans="2:47" s="1" customFormat="1" ht="10.35" customHeight="1">
      <c r="B58" s="33"/>
      <c r="L58" s="33"/>
    </row>
    <row r="59" spans="2:47" s="1" customFormat="1" ht="22.8" customHeight="1">
      <c r="B59" s="33"/>
      <c r="C59" s="103" t="s">
        <v>72</v>
      </c>
      <c r="J59" s="64">
        <f>J85</f>
        <v>0</v>
      </c>
      <c r="L59" s="33"/>
      <c r="AU59" s="18" t="s">
        <v>116</v>
      </c>
    </row>
    <row r="60" spans="2:47" s="8" customFormat="1" ht="24.9" customHeight="1">
      <c r="B60" s="104"/>
      <c r="D60" s="105" t="s">
        <v>1676</v>
      </c>
      <c r="E60" s="106"/>
      <c r="F60" s="106"/>
      <c r="G60" s="106"/>
      <c r="H60" s="106"/>
      <c r="I60" s="106"/>
      <c r="J60" s="107">
        <f>J86</f>
        <v>0</v>
      </c>
      <c r="L60" s="104"/>
    </row>
    <row r="61" spans="2:47" s="9" customFormat="1" ht="19.95" customHeight="1">
      <c r="B61" s="108"/>
      <c r="D61" s="109" t="s">
        <v>1677</v>
      </c>
      <c r="E61" s="110"/>
      <c r="F61" s="110"/>
      <c r="G61" s="110"/>
      <c r="H61" s="110"/>
      <c r="I61" s="110"/>
      <c r="J61" s="111">
        <f>J87</f>
        <v>0</v>
      </c>
      <c r="L61" s="108"/>
    </row>
    <row r="62" spans="2:47" s="9" customFormat="1" ht="19.95" customHeight="1">
      <c r="B62" s="108"/>
      <c r="D62" s="109" t="s">
        <v>1678</v>
      </c>
      <c r="E62" s="110"/>
      <c r="F62" s="110"/>
      <c r="G62" s="110"/>
      <c r="H62" s="110"/>
      <c r="I62" s="110"/>
      <c r="J62" s="111">
        <f>J108</f>
        <v>0</v>
      </c>
      <c r="L62" s="108"/>
    </row>
    <row r="63" spans="2:47" s="9" customFormat="1" ht="19.95" customHeight="1">
      <c r="B63" s="108"/>
      <c r="D63" s="109" t="s">
        <v>1679</v>
      </c>
      <c r="E63" s="110"/>
      <c r="F63" s="110"/>
      <c r="G63" s="110"/>
      <c r="H63" s="110"/>
      <c r="I63" s="110"/>
      <c r="J63" s="111">
        <f>J128</f>
        <v>0</v>
      </c>
      <c r="L63" s="108"/>
    </row>
    <row r="64" spans="2:47" s="9" customFormat="1" ht="19.95" customHeight="1">
      <c r="B64" s="108"/>
      <c r="D64" s="109" t="s">
        <v>1680</v>
      </c>
      <c r="E64" s="110"/>
      <c r="F64" s="110"/>
      <c r="G64" s="110"/>
      <c r="H64" s="110"/>
      <c r="I64" s="110"/>
      <c r="J64" s="111">
        <f>J165</f>
        <v>0</v>
      </c>
      <c r="L64" s="108"/>
    </row>
    <row r="65" spans="2:12" s="9" customFormat="1" ht="19.95" customHeight="1">
      <c r="B65" s="108"/>
      <c r="D65" s="109" t="s">
        <v>1681</v>
      </c>
      <c r="E65" s="110"/>
      <c r="F65" s="110"/>
      <c r="G65" s="110"/>
      <c r="H65" s="110"/>
      <c r="I65" s="110"/>
      <c r="J65" s="111">
        <f>J171</f>
        <v>0</v>
      </c>
      <c r="L65" s="108"/>
    </row>
    <row r="66" spans="2:12" s="1" customFormat="1" ht="21.75" customHeight="1">
      <c r="B66" s="33"/>
      <c r="L66" s="33"/>
    </row>
    <row r="67" spans="2:12" s="1" customFormat="1" ht="6.9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3"/>
    </row>
    <row r="71" spans="2:12" s="1" customFormat="1" ht="6.9" customHeight="1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33"/>
    </row>
    <row r="72" spans="2:12" s="1" customFormat="1" ht="24.9" customHeight="1">
      <c r="B72" s="33"/>
      <c r="C72" s="22" t="s">
        <v>124</v>
      </c>
      <c r="L72" s="33"/>
    </row>
    <row r="73" spans="2:12" s="1" customFormat="1" ht="6.9" customHeight="1">
      <c r="B73" s="33"/>
      <c r="L73" s="33"/>
    </row>
    <row r="74" spans="2:12" s="1" customFormat="1" ht="12" customHeight="1">
      <c r="B74" s="33"/>
      <c r="C74" s="28" t="s">
        <v>17</v>
      </c>
      <c r="L74" s="33"/>
    </row>
    <row r="75" spans="2:12" s="1" customFormat="1" ht="26.25" customHeight="1">
      <c r="B75" s="33"/>
      <c r="E75" s="332" t="str">
        <f>E7</f>
        <v>ATS NA DOLÁCH A OPTIMALIZAČNÍ OPATŘENÍ NA VODOVODNÍ SÍTI V OBCI MUKAŘOV</v>
      </c>
      <c r="F75" s="333"/>
      <c r="G75" s="333"/>
      <c r="H75" s="333"/>
      <c r="L75" s="33"/>
    </row>
    <row r="76" spans="2:12" s="1" customFormat="1" ht="12" customHeight="1">
      <c r="B76" s="33"/>
      <c r="C76" s="28" t="s">
        <v>111</v>
      </c>
      <c r="L76" s="33"/>
    </row>
    <row r="77" spans="2:12" s="1" customFormat="1" ht="16.5" customHeight="1">
      <c r="B77" s="33"/>
      <c r="E77" s="328" t="str">
        <f>E9</f>
        <v>VON - VEDLEJŠÍ A OSTATNÍ ROZPOČTOVÉ NÁKLADY</v>
      </c>
      <c r="F77" s="331"/>
      <c r="G77" s="331"/>
      <c r="H77" s="331"/>
      <c r="L77" s="33"/>
    </row>
    <row r="78" spans="2:12" s="1" customFormat="1" ht="6.9" customHeight="1">
      <c r="B78" s="33"/>
      <c r="L78" s="33"/>
    </row>
    <row r="79" spans="2:12" s="1" customFormat="1" ht="12" customHeight="1">
      <c r="B79" s="33"/>
      <c r="C79" s="28" t="s">
        <v>21</v>
      </c>
      <c r="F79" s="26" t="str">
        <f>F12</f>
        <v>Mukařov u Říčan</v>
      </c>
      <c r="I79" s="28" t="s">
        <v>23</v>
      </c>
      <c r="J79" s="50" t="str">
        <f>IF(J12="","",J12)</f>
        <v>28. 3. 2025</v>
      </c>
      <c r="L79" s="33"/>
    </row>
    <row r="80" spans="2:12" s="1" customFormat="1" ht="6.9" customHeight="1">
      <c r="B80" s="33"/>
      <c r="L80" s="33"/>
    </row>
    <row r="81" spans="2:65" s="1" customFormat="1" ht="40.049999999999997" customHeight="1">
      <c r="B81" s="33"/>
      <c r="C81" s="28" t="s">
        <v>25</v>
      </c>
      <c r="F81" s="26" t="str">
        <f>E15</f>
        <v>Obec Mukařov</v>
      </c>
      <c r="I81" s="28" t="s">
        <v>32</v>
      </c>
      <c r="J81" s="31" t="str">
        <f>E21</f>
        <v>Vodohospodářský rozvoj a výstavba a.s. Praha</v>
      </c>
      <c r="L81" s="33"/>
    </row>
    <row r="82" spans="2:65" s="1" customFormat="1" ht="15.15" customHeight="1">
      <c r="B82" s="33"/>
      <c r="C82" s="28" t="s">
        <v>30</v>
      </c>
      <c r="F82" s="26" t="str">
        <f>IF(E18="","",E18)</f>
        <v>Vyplň údaj</v>
      </c>
      <c r="I82" s="28" t="s">
        <v>36</v>
      </c>
      <c r="J82" s="31" t="str">
        <f>E24</f>
        <v>M. Morská</v>
      </c>
      <c r="L82" s="33"/>
    </row>
    <row r="83" spans="2:65" s="1" customFormat="1" ht="10.35" customHeight="1">
      <c r="B83" s="33"/>
      <c r="L83" s="33"/>
    </row>
    <row r="84" spans="2:65" s="10" customFormat="1" ht="29.25" customHeight="1">
      <c r="B84" s="112"/>
      <c r="C84" s="113" t="s">
        <v>125</v>
      </c>
      <c r="D84" s="114" t="s">
        <v>59</v>
      </c>
      <c r="E84" s="114" t="s">
        <v>55</v>
      </c>
      <c r="F84" s="114" t="s">
        <v>56</v>
      </c>
      <c r="G84" s="114" t="s">
        <v>126</v>
      </c>
      <c r="H84" s="114" t="s">
        <v>127</v>
      </c>
      <c r="I84" s="114" t="s">
        <v>128</v>
      </c>
      <c r="J84" s="114" t="s">
        <v>115</v>
      </c>
      <c r="K84" s="115" t="s">
        <v>129</v>
      </c>
      <c r="L84" s="112"/>
      <c r="M84" s="57" t="s">
        <v>3</v>
      </c>
      <c r="N84" s="58" t="s">
        <v>44</v>
      </c>
      <c r="O84" s="58" t="s">
        <v>130</v>
      </c>
      <c r="P84" s="58" t="s">
        <v>131</v>
      </c>
      <c r="Q84" s="58" t="s">
        <v>132</v>
      </c>
      <c r="R84" s="58" t="s">
        <v>133</v>
      </c>
      <c r="S84" s="58" t="s">
        <v>134</v>
      </c>
      <c r="T84" s="59" t="s">
        <v>135</v>
      </c>
    </row>
    <row r="85" spans="2:65" s="1" customFormat="1" ht="22.8" customHeight="1">
      <c r="B85" s="33"/>
      <c r="C85" s="62" t="s">
        <v>136</v>
      </c>
      <c r="J85" s="116">
        <f>BK85</f>
        <v>0</v>
      </c>
      <c r="L85" s="33"/>
      <c r="M85" s="60"/>
      <c r="N85" s="51"/>
      <c r="O85" s="51"/>
      <c r="P85" s="117">
        <f>P86</f>
        <v>0</v>
      </c>
      <c r="Q85" s="51"/>
      <c r="R85" s="117">
        <f>R86</f>
        <v>0</v>
      </c>
      <c r="S85" s="51"/>
      <c r="T85" s="118">
        <f>T86</f>
        <v>0</v>
      </c>
      <c r="AT85" s="18" t="s">
        <v>73</v>
      </c>
      <c r="AU85" s="18" t="s">
        <v>116</v>
      </c>
      <c r="BK85" s="119">
        <f>BK86</f>
        <v>0</v>
      </c>
    </row>
    <row r="86" spans="2:65" s="11" customFormat="1" ht="25.95" customHeight="1">
      <c r="B86" s="120"/>
      <c r="D86" s="121" t="s">
        <v>73</v>
      </c>
      <c r="E86" s="122" t="s">
        <v>1682</v>
      </c>
      <c r="F86" s="122" t="s">
        <v>1683</v>
      </c>
      <c r="I86" s="123"/>
      <c r="J86" s="124">
        <f>BK86</f>
        <v>0</v>
      </c>
      <c r="L86" s="120"/>
      <c r="M86" s="125"/>
      <c r="P86" s="126">
        <f>P87+P108+P128+P165+P171</f>
        <v>0</v>
      </c>
      <c r="R86" s="126">
        <f>R87+R108+R128+R165+R171</f>
        <v>0</v>
      </c>
      <c r="T86" s="127">
        <f>T87+T108+T128+T165+T171</f>
        <v>0</v>
      </c>
      <c r="AR86" s="121" t="s">
        <v>166</v>
      </c>
      <c r="AT86" s="128" t="s">
        <v>73</v>
      </c>
      <c r="AU86" s="128" t="s">
        <v>74</v>
      </c>
      <c r="AY86" s="121" t="s">
        <v>139</v>
      </c>
      <c r="BK86" s="129">
        <f>BK87+BK108+BK128+BK165+BK171</f>
        <v>0</v>
      </c>
    </row>
    <row r="87" spans="2:65" s="11" customFormat="1" ht="22.8" customHeight="1">
      <c r="B87" s="120"/>
      <c r="D87" s="121" t="s">
        <v>73</v>
      </c>
      <c r="E87" s="130" t="s">
        <v>1684</v>
      </c>
      <c r="F87" s="130" t="s">
        <v>1685</v>
      </c>
      <c r="I87" s="123"/>
      <c r="J87" s="131">
        <f>BK87</f>
        <v>0</v>
      </c>
      <c r="L87" s="120"/>
      <c r="M87" s="125"/>
      <c r="P87" s="126">
        <f>SUM(P88:P107)</f>
        <v>0</v>
      </c>
      <c r="R87" s="126">
        <f>SUM(R88:R107)</f>
        <v>0</v>
      </c>
      <c r="T87" s="127">
        <f>SUM(T88:T107)</f>
        <v>0</v>
      </c>
      <c r="AR87" s="121" t="s">
        <v>166</v>
      </c>
      <c r="AT87" s="128" t="s">
        <v>73</v>
      </c>
      <c r="AU87" s="128" t="s">
        <v>81</v>
      </c>
      <c r="AY87" s="121" t="s">
        <v>139</v>
      </c>
      <c r="BK87" s="129">
        <f>SUM(BK88:BK107)</f>
        <v>0</v>
      </c>
    </row>
    <row r="88" spans="2:65" s="1" customFormat="1" ht="16.5" customHeight="1">
      <c r="B88" s="132"/>
      <c r="C88" s="133" t="s">
        <v>81</v>
      </c>
      <c r="D88" s="133" t="s">
        <v>142</v>
      </c>
      <c r="E88" s="134" t="s">
        <v>1686</v>
      </c>
      <c r="F88" s="135" t="s">
        <v>1687</v>
      </c>
      <c r="G88" s="136" t="s">
        <v>327</v>
      </c>
      <c r="H88" s="137">
        <v>1</v>
      </c>
      <c r="I88" s="138"/>
      <c r="J88" s="139">
        <f>ROUND(I88*H88,2)</f>
        <v>0</v>
      </c>
      <c r="K88" s="135" t="s">
        <v>3</v>
      </c>
      <c r="L88" s="33"/>
      <c r="M88" s="140" t="s">
        <v>3</v>
      </c>
      <c r="N88" s="141" t="s">
        <v>45</v>
      </c>
      <c r="P88" s="142">
        <f>O88*H88</f>
        <v>0</v>
      </c>
      <c r="Q88" s="142">
        <v>0</v>
      </c>
      <c r="R88" s="142">
        <f>Q88*H88</f>
        <v>0</v>
      </c>
      <c r="S88" s="142">
        <v>0</v>
      </c>
      <c r="T88" s="143">
        <f>S88*H88</f>
        <v>0</v>
      </c>
      <c r="AR88" s="144" t="s">
        <v>1688</v>
      </c>
      <c r="AT88" s="144" t="s">
        <v>142</v>
      </c>
      <c r="AU88" s="144" t="s">
        <v>83</v>
      </c>
      <c r="AY88" s="18" t="s">
        <v>139</v>
      </c>
      <c r="BE88" s="145">
        <f>IF(N88="základní",J88,0)</f>
        <v>0</v>
      </c>
      <c r="BF88" s="145">
        <f>IF(N88="snížená",J88,0)</f>
        <v>0</v>
      </c>
      <c r="BG88" s="145">
        <f>IF(N88="zákl. přenesená",J88,0)</f>
        <v>0</v>
      </c>
      <c r="BH88" s="145">
        <f>IF(N88="sníž. přenesená",J88,0)</f>
        <v>0</v>
      </c>
      <c r="BI88" s="145">
        <f>IF(N88="nulová",J88,0)</f>
        <v>0</v>
      </c>
      <c r="BJ88" s="18" t="s">
        <v>81</v>
      </c>
      <c r="BK88" s="145">
        <f>ROUND(I88*H88,2)</f>
        <v>0</v>
      </c>
      <c r="BL88" s="18" t="s">
        <v>1688</v>
      </c>
      <c r="BM88" s="144" t="s">
        <v>1689</v>
      </c>
    </row>
    <row r="89" spans="2:65" s="12" customFormat="1" ht="20.399999999999999">
      <c r="B89" s="160"/>
      <c r="D89" s="161" t="s">
        <v>154</v>
      </c>
      <c r="E89" s="162" t="s">
        <v>3</v>
      </c>
      <c r="F89" s="163" t="s">
        <v>1690</v>
      </c>
      <c r="H89" s="162" t="s">
        <v>3</v>
      </c>
      <c r="I89" s="164"/>
      <c r="L89" s="160"/>
      <c r="M89" s="165"/>
      <c r="T89" s="166"/>
      <c r="AT89" s="162" t="s">
        <v>154</v>
      </c>
      <c r="AU89" s="162" t="s">
        <v>83</v>
      </c>
      <c r="AV89" s="12" t="s">
        <v>81</v>
      </c>
      <c r="AW89" s="12" t="s">
        <v>35</v>
      </c>
      <c r="AX89" s="12" t="s">
        <v>74</v>
      </c>
      <c r="AY89" s="162" t="s">
        <v>139</v>
      </c>
    </row>
    <row r="90" spans="2:65" s="12" customFormat="1">
      <c r="B90" s="160"/>
      <c r="D90" s="161" t="s">
        <v>154</v>
      </c>
      <c r="E90" s="162" t="s">
        <v>3</v>
      </c>
      <c r="F90" s="163" t="s">
        <v>1691</v>
      </c>
      <c r="H90" s="162" t="s">
        <v>3</v>
      </c>
      <c r="I90" s="164"/>
      <c r="L90" s="160"/>
      <c r="M90" s="165"/>
      <c r="T90" s="166"/>
      <c r="AT90" s="162" t="s">
        <v>154</v>
      </c>
      <c r="AU90" s="162" t="s">
        <v>83</v>
      </c>
      <c r="AV90" s="12" t="s">
        <v>81</v>
      </c>
      <c r="AW90" s="12" t="s">
        <v>35</v>
      </c>
      <c r="AX90" s="12" t="s">
        <v>74</v>
      </c>
      <c r="AY90" s="162" t="s">
        <v>139</v>
      </c>
    </row>
    <row r="91" spans="2:65" s="12" customFormat="1">
      <c r="B91" s="160"/>
      <c r="D91" s="161" t="s">
        <v>154</v>
      </c>
      <c r="E91" s="162" t="s">
        <v>3</v>
      </c>
      <c r="F91" s="163" t="s">
        <v>1692</v>
      </c>
      <c r="H91" s="162" t="s">
        <v>3</v>
      </c>
      <c r="I91" s="164"/>
      <c r="L91" s="160"/>
      <c r="M91" s="165"/>
      <c r="T91" s="166"/>
      <c r="AT91" s="162" t="s">
        <v>154</v>
      </c>
      <c r="AU91" s="162" t="s">
        <v>83</v>
      </c>
      <c r="AV91" s="12" t="s">
        <v>81</v>
      </c>
      <c r="AW91" s="12" t="s">
        <v>35</v>
      </c>
      <c r="AX91" s="12" t="s">
        <v>74</v>
      </c>
      <c r="AY91" s="162" t="s">
        <v>139</v>
      </c>
    </row>
    <row r="92" spans="2:65" s="13" customFormat="1">
      <c r="B92" s="167"/>
      <c r="D92" s="161" t="s">
        <v>154</v>
      </c>
      <c r="E92" s="168" t="s">
        <v>3</v>
      </c>
      <c r="F92" s="169" t="s">
        <v>81</v>
      </c>
      <c r="H92" s="170">
        <v>1</v>
      </c>
      <c r="I92" s="171"/>
      <c r="L92" s="167"/>
      <c r="M92" s="172"/>
      <c r="T92" s="173"/>
      <c r="AT92" s="168" t="s">
        <v>154</v>
      </c>
      <c r="AU92" s="168" t="s">
        <v>83</v>
      </c>
      <c r="AV92" s="13" t="s">
        <v>83</v>
      </c>
      <c r="AW92" s="13" t="s">
        <v>35</v>
      </c>
      <c r="AX92" s="13" t="s">
        <v>81</v>
      </c>
      <c r="AY92" s="168" t="s">
        <v>139</v>
      </c>
    </row>
    <row r="93" spans="2:65" s="1" customFormat="1" ht="16.5" customHeight="1">
      <c r="B93" s="132"/>
      <c r="C93" s="133" t="s">
        <v>83</v>
      </c>
      <c r="D93" s="133" t="s">
        <v>142</v>
      </c>
      <c r="E93" s="134" t="s">
        <v>1693</v>
      </c>
      <c r="F93" s="135" t="s">
        <v>1694</v>
      </c>
      <c r="G93" s="136" t="s">
        <v>327</v>
      </c>
      <c r="H93" s="137">
        <v>1</v>
      </c>
      <c r="I93" s="138"/>
      <c r="J93" s="139">
        <f>ROUND(I93*H93,2)</f>
        <v>0</v>
      </c>
      <c r="K93" s="135" t="s">
        <v>3</v>
      </c>
      <c r="L93" s="33"/>
      <c r="M93" s="140" t="s">
        <v>3</v>
      </c>
      <c r="N93" s="141" t="s">
        <v>45</v>
      </c>
      <c r="P93" s="142">
        <f>O93*H93</f>
        <v>0</v>
      </c>
      <c r="Q93" s="142">
        <v>0</v>
      </c>
      <c r="R93" s="142">
        <f>Q93*H93</f>
        <v>0</v>
      </c>
      <c r="S93" s="142">
        <v>0</v>
      </c>
      <c r="T93" s="143">
        <f>S93*H93</f>
        <v>0</v>
      </c>
      <c r="AR93" s="144" t="s">
        <v>1688</v>
      </c>
      <c r="AT93" s="144" t="s">
        <v>142</v>
      </c>
      <c r="AU93" s="144" t="s">
        <v>83</v>
      </c>
      <c r="AY93" s="18" t="s">
        <v>139</v>
      </c>
      <c r="BE93" s="145">
        <f>IF(N93="základní",J93,0)</f>
        <v>0</v>
      </c>
      <c r="BF93" s="145">
        <f>IF(N93="snížená",J93,0)</f>
        <v>0</v>
      </c>
      <c r="BG93" s="145">
        <f>IF(N93="zákl. přenesená",J93,0)</f>
        <v>0</v>
      </c>
      <c r="BH93" s="145">
        <f>IF(N93="sníž. přenesená",J93,0)</f>
        <v>0</v>
      </c>
      <c r="BI93" s="145">
        <f>IF(N93="nulová",J93,0)</f>
        <v>0</v>
      </c>
      <c r="BJ93" s="18" t="s">
        <v>81</v>
      </c>
      <c r="BK93" s="145">
        <f>ROUND(I93*H93,2)</f>
        <v>0</v>
      </c>
      <c r="BL93" s="18" t="s">
        <v>1688</v>
      </c>
      <c r="BM93" s="144" t="s">
        <v>1695</v>
      </c>
    </row>
    <row r="94" spans="2:65" s="12" customFormat="1" ht="20.399999999999999">
      <c r="B94" s="160"/>
      <c r="D94" s="161" t="s">
        <v>154</v>
      </c>
      <c r="E94" s="162" t="s">
        <v>3</v>
      </c>
      <c r="F94" s="163" t="s">
        <v>1690</v>
      </c>
      <c r="H94" s="162" t="s">
        <v>3</v>
      </c>
      <c r="I94" s="164"/>
      <c r="L94" s="160"/>
      <c r="M94" s="165"/>
      <c r="T94" s="166"/>
      <c r="AT94" s="162" t="s">
        <v>154</v>
      </c>
      <c r="AU94" s="162" t="s">
        <v>83</v>
      </c>
      <c r="AV94" s="12" t="s">
        <v>81</v>
      </c>
      <c r="AW94" s="12" t="s">
        <v>35</v>
      </c>
      <c r="AX94" s="12" t="s">
        <v>74</v>
      </c>
      <c r="AY94" s="162" t="s">
        <v>139</v>
      </c>
    </row>
    <row r="95" spans="2:65" s="12" customFormat="1">
      <c r="B95" s="160"/>
      <c r="D95" s="161" t="s">
        <v>154</v>
      </c>
      <c r="E95" s="162" t="s">
        <v>3</v>
      </c>
      <c r="F95" s="163" t="s">
        <v>1691</v>
      </c>
      <c r="H95" s="162" t="s">
        <v>3</v>
      </c>
      <c r="I95" s="164"/>
      <c r="L95" s="160"/>
      <c r="M95" s="165"/>
      <c r="T95" s="166"/>
      <c r="AT95" s="162" t="s">
        <v>154</v>
      </c>
      <c r="AU95" s="162" t="s">
        <v>83</v>
      </c>
      <c r="AV95" s="12" t="s">
        <v>81</v>
      </c>
      <c r="AW95" s="12" t="s">
        <v>35</v>
      </c>
      <c r="AX95" s="12" t="s">
        <v>74</v>
      </c>
      <c r="AY95" s="162" t="s">
        <v>139</v>
      </c>
    </row>
    <row r="96" spans="2:65" s="12" customFormat="1">
      <c r="B96" s="160"/>
      <c r="D96" s="161" t="s">
        <v>154</v>
      </c>
      <c r="E96" s="162" t="s">
        <v>3</v>
      </c>
      <c r="F96" s="163" t="s">
        <v>1696</v>
      </c>
      <c r="H96" s="162" t="s">
        <v>3</v>
      </c>
      <c r="I96" s="164"/>
      <c r="L96" s="160"/>
      <c r="M96" s="165"/>
      <c r="T96" s="166"/>
      <c r="AT96" s="162" t="s">
        <v>154</v>
      </c>
      <c r="AU96" s="162" t="s">
        <v>83</v>
      </c>
      <c r="AV96" s="12" t="s">
        <v>81</v>
      </c>
      <c r="AW96" s="12" t="s">
        <v>35</v>
      </c>
      <c r="AX96" s="12" t="s">
        <v>74</v>
      </c>
      <c r="AY96" s="162" t="s">
        <v>139</v>
      </c>
    </row>
    <row r="97" spans="2:65" s="13" customFormat="1">
      <c r="B97" s="167"/>
      <c r="D97" s="161" t="s">
        <v>154</v>
      </c>
      <c r="E97" s="168" t="s">
        <v>3</v>
      </c>
      <c r="F97" s="169" t="s">
        <v>81</v>
      </c>
      <c r="H97" s="170">
        <v>1</v>
      </c>
      <c r="I97" s="171"/>
      <c r="L97" s="167"/>
      <c r="M97" s="172"/>
      <c r="T97" s="173"/>
      <c r="AT97" s="168" t="s">
        <v>154</v>
      </c>
      <c r="AU97" s="168" t="s">
        <v>83</v>
      </c>
      <c r="AV97" s="13" t="s">
        <v>83</v>
      </c>
      <c r="AW97" s="13" t="s">
        <v>35</v>
      </c>
      <c r="AX97" s="13" t="s">
        <v>81</v>
      </c>
      <c r="AY97" s="168" t="s">
        <v>139</v>
      </c>
    </row>
    <row r="98" spans="2:65" s="1" customFormat="1" ht="16.5" customHeight="1">
      <c r="B98" s="132"/>
      <c r="C98" s="133">
        <v>3</v>
      </c>
      <c r="D98" s="133" t="s">
        <v>142</v>
      </c>
      <c r="E98" s="134" t="s">
        <v>1697</v>
      </c>
      <c r="F98" s="135" t="s">
        <v>1698</v>
      </c>
      <c r="G98" s="136" t="s">
        <v>327</v>
      </c>
      <c r="H98" s="137">
        <v>1</v>
      </c>
      <c r="I98" s="138"/>
      <c r="J98" s="139">
        <f>ROUND(I98*H98,2)</f>
        <v>0</v>
      </c>
      <c r="K98" s="135" t="s">
        <v>3</v>
      </c>
      <c r="L98" s="33"/>
      <c r="M98" s="140" t="s">
        <v>3</v>
      </c>
      <c r="N98" s="141" t="s">
        <v>45</v>
      </c>
      <c r="P98" s="142">
        <f>O98*H98</f>
        <v>0</v>
      </c>
      <c r="Q98" s="142">
        <v>0</v>
      </c>
      <c r="R98" s="142">
        <f>Q98*H98</f>
        <v>0</v>
      </c>
      <c r="S98" s="142">
        <v>0</v>
      </c>
      <c r="T98" s="143">
        <f>S98*H98</f>
        <v>0</v>
      </c>
      <c r="AR98" s="144" t="s">
        <v>1688</v>
      </c>
      <c r="AT98" s="144" t="s">
        <v>142</v>
      </c>
      <c r="AU98" s="144" t="s">
        <v>83</v>
      </c>
      <c r="AY98" s="18" t="s">
        <v>139</v>
      </c>
      <c r="BE98" s="145">
        <f>IF(N98="základní",J98,0)</f>
        <v>0</v>
      </c>
      <c r="BF98" s="145">
        <f>IF(N98="snížená",J98,0)</f>
        <v>0</v>
      </c>
      <c r="BG98" s="145">
        <f>IF(N98="zákl. přenesená",J98,0)</f>
        <v>0</v>
      </c>
      <c r="BH98" s="145">
        <f>IF(N98="sníž. přenesená",J98,0)</f>
        <v>0</v>
      </c>
      <c r="BI98" s="145">
        <f>IF(N98="nulová",J98,0)</f>
        <v>0</v>
      </c>
      <c r="BJ98" s="18" t="s">
        <v>81</v>
      </c>
      <c r="BK98" s="145">
        <f>ROUND(I98*H98,2)</f>
        <v>0</v>
      </c>
      <c r="BL98" s="18" t="s">
        <v>1688</v>
      </c>
      <c r="BM98" s="144" t="s">
        <v>1699</v>
      </c>
    </row>
    <row r="99" spans="2:65" s="12" customFormat="1" ht="20.399999999999999">
      <c r="B99" s="160"/>
      <c r="D99" s="161" t="s">
        <v>154</v>
      </c>
      <c r="E99" s="162" t="s">
        <v>3</v>
      </c>
      <c r="F99" s="163" t="s">
        <v>1690</v>
      </c>
      <c r="H99" s="162" t="s">
        <v>3</v>
      </c>
      <c r="I99" s="164"/>
      <c r="L99" s="160"/>
      <c r="M99" s="165"/>
      <c r="T99" s="166"/>
      <c r="AT99" s="162" t="s">
        <v>154</v>
      </c>
      <c r="AU99" s="162" t="s">
        <v>83</v>
      </c>
      <c r="AV99" s="12" t="s">
        <v>81</v>
      </c>
      <c r="AW99" s="12" t="s">
        <v>35</v>
      </c>
      <c r="AX99" s="12" t="s">
        <v>74</v>
      </c>
      <c r="AY99" s="162" t="s">
        <v>139</v>
      </c>
    </row>
    <row r="100" spans="2:65" s="12" customFormat="1">
      <c r="B100" s="160"/>
      <c r="D100" s="161" t="s">
        <v>154</v>
      </c>
      <c r="E100" s="162" t="s">
        <v>3</v>
      </c>
      <c r="F100" s="163" t="s">
        <v>1691</v>
      </c>
      <c r="H100" s="162" t="s">
        <v>3</v>
      </c>
      <c r="I100" s="164"/>
      <c r="L100" s="160"/>
      <c r="M100" s="165"/>
      <c r="T100" s="166"/>
      <c r="AT100" s="162" t="s">
        <v>154</v>
      </c>
      <c r="AU100" s="162" t="s">
        <v>83</v>
      </c>
      <c r="AV100" s="12" t="s">
        <v>81</v>
      </c>
      <c r="AW100" s="12" t="s">
        <v>35</v>
      </c>
      <c r="AX100" s="12" t="s">
        <v>74</v>
      </c>
      <c r="AY100" s="162" t="s">
        <v>139</v>
      </c>
    </row>
    <row r="101" spans="2:65" s="12" customFormat="1">
      <c r="B101" s="160"/>
      <c r="D101" s="161" t="s">
        <v>154</v>
      </c>
      <c r="E101" s="162" t="s">
        <v>3</v>
      </c>
      <c r="F101" s="163" t="s">
        <v>1700</v>
      </c>
      <c r="H101" s="162" t="s">
        <v>3</v>
      </c>
      <c r="I101" s="164"/>
      <c r="L101" s="160"/>
      <c r="M101" s="165"/>
      <c r="T101" s="166"/>
      <c r="AT101" s="162" t="s">
        <v>154</v>
      </c>
      <c r="AU101" s="162" t="s">
        <v>83</v>
      </c>
      <c r="AV101" s="12" t="s">
        <v>81</v>
      </c>
      <c r="AW101" s="12" t="s">
        <v>35</v>
      </c>
      <c r="AX101" s="12" t="s">
        <v>74</v>
      </c>
      <c r="AY101" s="162" t="s">
        <v>139</v>
      </c>
    </row>
    <row r="102" spans="2:65" s="13" customFormat="1">
      <c r="B102" s="167"/>
      <c r="D102" s="161" t="s">
        <v>154</v>
      </c>
      <c r="E102" s="168" t="s">
        <v>3</v>
      </c>
      <c r="F102" s="169" t="s">
        <v>81</v>
      </c>
      <c r="H102" s="170">
        <v>1</v>
      </c>
      <c r="I102" s="171"/>
      <c r="L102" s="167"/>
      <c r="M102" s="172"/>
      <c r="T102" s="173"/>
      <c r="AT102" s="168" t="s">
        <v>154</v>
      </c>
      <c r="AU102" s="168" t="s">
        <v>83</v>
      </c>
      <c r="AV102" s="13" t="s">
        <v>83</v>
      </c>
      <c r="AW102" s="13" t="s">
        <v>35</v>
      </c>
      <c r="AX102" s="13" t="s">
        <v>81</v>
      </c>
      <c r="AY102" s="168" t="s">
        <v>139</v>
      </c>
    </row>
    <row r="103" spans="2:65" s="1" customFormat="1" ht="16.5" customHeight="1">
      <c r="B103" s="132"/>
      <c r="C103" s="133">
        <v>4</v>
      </c>
      <c r="D103" s="133" t="s">
        <v>142</v>
      </c>
      <c r="E103" s="134" t="s">
        <v>1701</v>
      </c>
      <c r="F103" s="135" t="s">
        <v>1702</v>
      </c>
      <c r="G103" s="136" t="s">
        <v>327</v>
      </c>
      <c r="H103" s="137">
        <v>1</v>
      </c>
      <c r="I103" s="138"/>
      <c r="J103" s="139">
        <f>ROUND(I103*H103,2)</f>
        <v>0</v>
      </c>
      <c r="K103" s="135" t="s">
        <v>3</v>
      </c>
      <c r="L103" s="33"/>
      <c r="M103" s="140" t="s">
        <v>3</v>
      </c>
      <c r="N103" s="141" t="s">
        <v>45</v>
      </c>
      <c r="P103" s="142">
        <f>O103*H103</f>
        <v>0</v>
      </c>
      <c r="Q103" s="142">
        <v>0</v>
      </c>
      <c r="R103" s="142">
        <f>Q103*H103</f>
        <v>0</v>
      </c>
      <c r="S103" s="142">
        <v>0</v>
      </c>
      <c r="T103" s="143">
        <f>S103*H103</f>
        <v>0</v>
      </c>
      <c r="AR103" s="144" t="s">
        <v>1688</v>
      </c>
      <c r="AT103" s="144" t="s">
        <v>142</v>
      </c>
      <c r="AU103" s="144" t="s">
        <v>83</v>
      </c>
      <c r="AY103" s="18" t="s">
        <v>139</v>
      </c>
      <c r="BE103" s="145">
        <f>IF(N103="základní",J103,0)</f>
        <v>0</v>
      </c>
      <c r="BF103" s="145">
        <f>IF(N103="snížená",J103,0)</f>
        <v>0</v>
      </c>
      <c r="BG103" s="145">
        <f>IF(N103="zákl. přenesená",J103,0)</f>
        <v>0</v>
      </c>
      <c r="BH103" s="145">
        <f>IF(N103="sníž. přenesená",J103,0)</f>
        <v>0</v>
      </c>
      <c r="BI103" s="145">
        <f>IF(N103="nulová",J103,0)</f>
        <v>0</v>
      </c>
      <c r="BJ103" s="18" t="s">
        <v>81</v>
      </c>
      <c r="BK103" s="145">
        <f>ROUND(I103*H103,2)</f>
        <v>0</v>
      </c>
      <c r="BL103" s="18" t="s">
        <v>1688</v>
      </c>
      <c r="BM103" s="144" t="s">
        <v>1703</v>
      </c>
    </row>
    <row r="104" spans="2:65" s="12" customFormat="1" ht="20.399999999999999">
      <c r="B104" s="160"/>
      <c r="D104" s="161" t="s">
        <v>154</v>
      </c>
      <c r="E104" s="162" t="s">
        <v>3</v>
      </c>
      <c r="F104" s="163" t="s">
        <v>1690</v>
      </c>
      <c r="H104" s="162" t="s">
        <v>3</v>
      </c>
      <c r="I104" s="164"/>
      <c r="L104" s="160"/>
      <c r="M104" s="165"/>
      <c r="T104" s="166"/>
      <c r="AT104" s="162" t="s">
        <v>154</v>
      </c>
      <c r="AU104" s="162" t="s">
        <v>83</v>
      </c>
      <c r="AV104" s="12" t="s">
        <v>81</v>
      </c>
      <c r="AW104" s="12" t="s">
        <v>35</v>
      </c>
      <c r="AX104" s="12" t="s">
        <v>74</v>
      </c>
      <c r="AY104" s="162" t="s">
        <v>139</v>
      </c>
    </row>
    <row r="105" spans="2:65" s="12" customFormat="1">
      <c r="B105" s="160"/>
      <c r="D105" s="161" t="s">
        <v>154</v>
      </c>
      <c r="E105" s="162" t="s">
        <v>3</v>
      </c>
      <c r="F105" s="163" t="s">
        <v>1691</v>
      </c>
      <c r="H105" s="162" t="s">
        <v>3</v>
      </c>
      <c r="I105" s="164"/>
      <c r="L105" s="160"/>
      <c r="M105" s="165"/>
      <c r="T105" s="166"/>
      <c r="AT105" s="162" t="s">
        <v>154</v>
      </c>
      <c r="AU105" s="162" t="s">
        <v>83</v>
      </c>
      <c r="AV105" s="12" t="s">
        <v>81</v>
      </c>
      <c r="AW105" s="12" t="s">
        <v>35</v>
      </c>
      <c r="AX105" s="12" t="s">
        <v>74</v>
      </c>
      <c r="AY105" s="162" t="s">
        <v>139</v>
      </c>
    </row>
    <row r="106" spans="2:65" s="12" customFormat="1">
      <c r="B106" s="160"/>
      <c r="D106" s="161" t="s">
        <v>154</v>
      </c>
      <c r="E106" s="162" t="s">
        <v>3</v>
      </c>
      <c r="F106" s="163" t="s">
        <v>1704</v>
      </c>
      <c r="H106" s="162" t="s">
        <v>3</v>
      </c>
      <c r="I106" s="164"/>
      <c r="L106" s="160"/>
      <c r="M106" s="165"/>
      <c r="T106" s="166"/>
      <c r="AT106" s="162" t="s">
        <v>154</v>
      </c>
      <c r="AU106" s="162" t="s">
        <v>83</v>
      </c>
      <c r="AV106" s="12" t="s">
        <v>81</v>
      </c>
      <c r="AW106" s="12" t="s">
        <v>35</v>
      </c>
      <c r="AX106" s="12" t="s">
        <v>74</v>
      </c>
      <c r="AY106" s="162" t="s">
        <v>139</v>
      </c>
    </row>
    <row r="107" spans="2:65" s="13" customFormat="1">
      <c r="B107" s="167"/>
      <c r="D107" s="161" t="s">
        <v>154</v>
      </c>
      <c r="E107" s="168" t="s">
        <v>3</v>
      </c>
      <c r="F107" s="169" t="s">
        <v>81</v>
      </c>
      <c r="H107" s="170">
        <v>1</v>
      </c>
      <c r="I107" s="171"/>
      <c r="L107" s="167"/>
      <c r="M107" s="172"/>
      <c r="T107" s="173"/>
      <c r="AT107" s="168" t="s">
        <v>154</v>
      </c>
      <c r="AU107" s="168" t="s">
        <v>83</v>
      </c>
      <c r="AV107" s="13" t="s">
        <v>83</v>
      </c>
      <c r="AW107" s="13" t="s">
        <v>35</v>
      </c>
      <c r="AX107" s="13" t="s">
        <v>81</v>
      </c>
      <c r="AY107" s="168" t="s">
        <v>139</v>
      </c>
    </row>
    <row r="108" spans="2:65" s="11" customFormat="1" ht="22.8" customHeight="1">
      <c r="B108" s="120"/>
      <c r="D108" s="121" t="s">
        <v>73</v>
      </c>
      <c r="E108" s="130" t="s">
        <v>1705</v>
      </c>
      <c r="F108" s="130" t="s">
        <v>1706</v>
      </c>
      <c r="I108" s="123"/>
      <c r="J108" s="131">
        <f>BK108</f>
        <v>0</v>
      </c>
      <c r="L108" s="120"/>
      <c r="M108" s="125"/>
      <c r="P108" s="126">
        <f>SUM(P109:P127)</f>
        <v>0</v>
      </c>
      <c r="R108" s="126">
        <f>SUM(R109:R127)</f>
        <v>0</v>
      </c>
      <c r="T108" s="127">
        <f>SUM(T109:T127)</f>
        <v>0</v>
      </c>
      <c r="AR108" s="121" t="s">
        <v>166</v>
      </c>
      <c r="AT108" s="128" t="s">
        <v>73</v>
      </c>
      <c r="AU108" s="128" t="s">
        <v>81</v>
      </c>
      <c r="AY108" s="121" t="s">
        <v>139</v>
      </c>
      <c r="BK108" s="129">
        <f>SUM(BK109:BK127)</f>
        <v>0</v>
      </c>
    </row>
    <row r="109" spans="2:65" s="1" customFormat="1" ht="16.5" customHeight="1">
      <c r="B109" s="132"/>
      <c r="C109" s="133">
        <v>5</v>
      </c>
      <c r="D109" s="133" t="s">
        <v>142</v>
      </c>
      <c r="E109" s="134" t="s">
        <v>1707</v>
      </c>
      <c r="F109" s="135" t="s">
        <v>1708</v>
      </c>
      <c r="G109" s="136" t="s">
        <v>327</v>
      </c>
      <c r="H109" s="137">
        <v>1</v>
      </c>
      <c r="I109" s="138"/>
      <c r="J109" s="139">
        <f>ROUND(I109*H109,2)</f>
        <v>0</v>
      </c>
      <c r="K109" s="135" t="s">
        <v>3</v>
      </c>
      <c r="L109" s="33"/>
      <c r="M109" s="140" t="s">
        <v>3</v>
      </c>
      <c r="N109" s="141" t="s">
        <v>45</v>
      </c>
      <c r="P109" s="142">
        <f>O109*H109</f>
        <v>0</v>
      </c>
      <c r="Q109" s="142">
        <v>0</v>
      </c>
      <c r="R109" s="142">
        <f>Q109*H109</f>
        <v>0</v>
      </c>
      <c r="S109" s="142">
        <v>0</v>
      </c>
      <c r="T109" s="143">
        <f>S109*H109</f>
        <v>0</v>
      </c>
      <c r="AR109" s="144" t="s">
        <v>1688</v>
      </c>
      <c r="AT109" s="144" t="s">
        <v>142</v>
      </c>
      <c r="AU109" s="144" t="s">
        <v>83</v>
      </c>
      <c r="AY109" s="18" t="s">
        <v>139</v>
      </c>
      <c r="BE109" s="145">
        <f>IF(N109="základní",J109,0)</f>
        <v>0</v>
      </c>
      <c r="BF109" s="145">
        <f>IF(N109="snížená",J109,0)</f>
        <v>0</v>
      </c>
      <c r="BG109" s="145">
        <f>IF(N109="zákl. přenesená",J109,0)</f>
        <v>0</v>
      </c>
      <c r="BH109" s="145">
        <f>IF(N109="sníž. přenesená",J109,0)</f>
        <v>0</v>
      </c>
      <c r="BI109" s="145">
        <f>IF(N109="nulová",J109,0)</f>
        <v>0</v>
      </c>
      <c r="BJ109" s="18" t="s">
        <v>81</v>
      </c>
      <c r="BK109" s="145">
        <f>ROUND(I109*H109,2)</f>
        <v>0</v>
      </c>
      <c r="BL109" s="18" t="s">
        <v>1688</v>
      </c>
      <c r="BM109" s="144" t="s">
        <v>1709</v>
      </c>
    </row>
    <row r="110" spans="2:65" s="12" customFormat="1" ht="20.399999999999999">
      <c r="B110" s="160"/>
      <c r="D110" s="161" t="s">
        <v>154</v>
      </c>
      <c r="E110" s="162" t="s">
        <v>3</v>
      </c>
      <c r="F110" s="163" t="s">
        <v>1690</v>
      </c>
      <c r="H110" s="162" t="s">
        <v>3</v>
      </c>
      <c r="I110" s="164"/>
      <c r="L110" s="160"/>
      <c r="M110" s="165"/>
      <c r="T110" s="166"/>
      <c r="AT110" s="162" t="s">
        <v>154</v>
      </c>
      <c r="AU110" s="162" t="s">
        <v>83</v>
      </c>
      <c r="AV110" s="12" t="s">
        <v>81</v>
      </c>
      <c r="AW110" s="12" t="s">
        <v>35</v>
      </c>
      <c r="AX110" s="12" t="s">
        <v>74</v>
      </c>
      <c r="AY110" s="162" t="s">
        <v>139</v>
      </c>
    </row>
    <row r="111" spans="2:65" s="12" customFormat="1">
      <c r="B111" s="160"/>
      <c r="D111" s="161" t="s">
        <v>154</v>
      </c>
      <c r="E111" s="162" t="s">
        <v>3</v>
      </c>
      <c r="F111" s="163" t="s">
        <v>1691</v>
      </c>
      <c r="H111" s="162" t="s">
        <v>3</v>
      </c>
      <c r="I111" s="164"/>
      <c r="L111" s="160"/>
      <c r="M111" s="165"/>
      <c r="T111" s="166"/>
      <c r="AT111" s="162" t="s">
        <v>154</v>
      </c>
      <c r="AU111" s="162" t="s">
        <v>83</v>
      </c>
      <c r="AV111" s="12" t="s">
        <v>81</v>
      </c>
      <c r="AW111" s="12" t="s">
        <v>35</v>
      </c>
      <c r="AX111" s="12" t="s">
        <v>74</v>
      </c>
      <c r="AY111" s="162" t="s">
        <v>139</v>
      </c>
    </row>
    <row r="112" spans="2:65" s="12" customFormat="1">
      <c r="B112" s="160"/>
      <c r="D112" s="161" t="s">
        <v>154</v>
      </c>
      <c r="E112" s="162" t="s">
        <v>3</v>
      </c>
      <c r="F112" s="163" t="s">
        <v>1710</v>
      </c>
      <c r="H112" s="162" t="s">
        <v>3</v>
      </c>
      <c r="I112" s="164"/>
      <c r="L112" s="160"/>
      <c r="M112" s="165"/>
      <c r="T112" s="166"/>
      <c r="AT112" s="162" t="s">
        <v>154</v>
      </c>
      <c r="AU112" s="162" t="s">
        <v>83</v>
      </c>
      <c r="AV112" s="12" t="s">
        <v>81</v>
      </c>
      <c r="AW112" s="12" t="s">
        <v>35</v>
      </c>
      <c r="AX112" s="12" t="s">
        <v>74</v>
      </c>
      <c r="AY112" s="162" t="s">
        <v>139</v>
      </c>
    </row>
    <row r="113" spans="2:65" s="13" customFormat="1">
      <c r="B113" s="167"/>
      <c r="D113" s="161" t="s">
        <v>154</v>
      </c>
      <c r="E113" s="168" t="s">
        <v>3</v>
      </c>
      <c r="F113" s="169" t="s">
        <v>81</v>
      </c>
      <c r="H113" s="170">
        <v>1</v>
      </c>
      <c r="I113" s="171"/>
      <c r="L113" s="167"/>
      <c r="M113" s="172"/>
      <c r="T113" s="173"/>
      <c r="AT113" s="168" t="s">
        <v>154</v>
      </c>
      <c r="AU113" s="168" t="s">
        <v>83</v>
      </c>
      <c r="AV113" s="13" t="s">
        <v>83</v>
      </c>
      <c r="AW113" s="13" t="s">
        <v>35</v>
      </c>
      <c r="AX113" s="13" t="s">
        <v>81</v>
      </c>
      <c r="AY113" s="168" t="s">
        <v>139</v>
      </c>
    </row>
    <row r="114" spans="2:65" s="1" customFormat="1" ht="21.75" customHeight="1">
      <c r="B114" s="132"/>
      <c r="C114" s="133">
        <v>6</v>
      </c>
      <c r="D114" s="133" t="s">
        <v>142</v>
      </c>
      <c r="E114" s="134" t="s">
        <v>1711</v>
      </c>
      <c r="F114" s="135" t="s">
        <v>1712</v>
      </c>
      <c r="G114" s="136" t="s">
        <v>327</v>
      </c>
      <c r="H114" s="137">
        <v>1</v>
      </c>
      <c r="I114" s="138"/>
      <c r="J114" s="139">
        <f>ROUND(I114*H114,2)</f>
        <v>0</v>
      </c>
      <c r="K114" s="135" t="s">
        <v>3</v>
      </c>
      <c r="L114" s="33"/>
      <c r="M114" s="140" t="s">
        <v>3</v>
      </c>
      <c r="N114" s="141" t="s">
        <v>45</v>
      </c>
      <c r="P114" s="142">
        <f>O114*H114</f>
        <v>0</v>
      </c>
      <c r="Q114" s="142">
        <v>0</v>
      </c>
      <c r="R114" s="142">
        <f>Q114*H114</f>
        <v>0</v>
      </c>
      <c r="S114" s="142">
        <v>0</v>
      </c>
      <c r="T114" s="143">
        <f>S114*H114</f>
        <v>0</v>
      </c>
      <c r="AR114" s="144" t="s">
        <v>1688</v>
      </c>
      <c r="AT114" s="144" t="s">
        <v>142</v>
      </c>
      <c r="AU114" s="144" t="s">
        <v>83</v>
      </c>
      <c r="AY114" s="18" t="s">
        <v>139</v>
      </c>
      <c r="BE114" s="145">
        <f>IF(N114="základní",J114,0)</f>
        <v>0</v>
      </c>
      <c r="BF114" s="145">
        <f>IF(N114="snížená",J114,0)</f>
        <v>0</v>
      </c>
      <c r="BG114" s="145">
        <f>IF(N114="zákl. přenesená",J114,0)</f>
        <v>0</v>
      </c>
      <c r="BH114" s="145">
        <f>IF(N114="sníž. přenesená",J114,0)</f>
        <v>0</v>
      </c>
      <c r="BI114" s="145">
        <f>IF(N114="nulová",J114,0)</f>
        <v>0</v>
      </c>
      <c r="BJ114" s="18" t="s">
        <v>81</v>
      </c>
      <c r="BK114" s="145">
        <f>ROUND(I114*H114,2)</f>
        <v>0</v>
      </c>
      <c r="BL114" s="18" t="s">
        <v>1688</v>
      </c>
      <c r="BM114" s="144" t="s">
        <v>1713</v>
      </c>
    </row>
    <row r="115" spans="2:65" s="12" customFormat="1" ht="20.399999999999999">
      <c r="B115" s="160"/>
      <c r="D115" s="161" t="s">
        <v>154</v>
      </c>
      <c r="E115" s="162" t="s">
        <v>3</v>
      </c>
      <c r="F115" s="163" t="s">
        <v>1714</v>
      </c>
      <c r="H115" s="162" t="s">
        <v>3</v>
      </c>
      <c r="I115" s="164"/>
      <c r="L115" s="160"/>
      <c r="M115" s="165"/>
      <c r="T115" s="166"/>
      <c r="AT115" s="162" t="s">
        <v>154</v>
      </c>
      <c r="AU115" s="162" t="s">
        <v>83</v>
      </c>
      <c r="AV115" s="12" t="s">
        <v>81</v>
      </c>
      <c r="AW115" s="12" t="s">
        <v>35</v>
      </c>
      <c r="AX115" s="12" t="s">
        <v>74</v>
      </c>
      <c r="AY115" s="162" t="s">
        <v>139</v>
      </c>
    </row>
    <row r="116" spans="2:65" s="12" customFormat="1">
      <c r="B116" s="160"/>
      <c r="D116" s="161" t="s">
        <v>154</v>
      </c>
      <c r="E116" s="162" t="s">
        <v>3</v>
      </c>
      <c r="F116" s="163" t="s">
        <v>1715</v>
      </c>
      <c r="H116" s="162" t="s">
        <v>3</v>
      </c>
      <c r="I116" s="164"/>
      <c r="L116" s="160"/>
      <c r="M116" s="165"/>
      <c r="T116" s="166"/>
      <c r="AT116" s="162" t="s">
        <v>154</v>
      </c>
      <c r="AU116" s="162" t="s">
        <v>83</v>
      </c>
      <c r="AV116" s="12" t="s">
        <v>81</v>
      </c>
      <c r="AW116" s="12" t="s">
        <v>35</v>
      </c>
      <c r="AX116" s="12" t="s">
        <v>74</v>
      </c>
      <c r="AY116" s="162" t="s">
        <v>139</v>
      </c>
    </row>
    <row r="117" spans="2:65" s="13" customFormat="1">
      <c r="B117" s="167"/>
      <c r="D117" s="161" t="s">
        <v>154</v>
      </c>
      <c r="E117" s="168" t="s">
        <v>3</v>
      </c>
      <c r="F117" s="169" t="s">
        <v>81</v>
      </c>
      <c r="H117" s="170">
        <v>1</v>
      </c>
      <c r="I117" s="171"/>
      <c r="L117" s="167"/>
      <c r="M117" s="172"/>
      <c r="T117" s="173"/>
      <c r="AT117" s="168" t="s">
        <v>154</v>
      </c>
      <c r="AU117" s="168" t="s">
        <v>83</v>
      </c>
      <c r="AV117" s="13" t="s">
        <v>83</v>
      </c>
      <c r="AW117" s="13" t="s">
        <v>35</v>
      </c>
      <c r="AX117" s="13" t="s">
        <v>81</v>
      </c>
      <c r="AY117" s="168" t="s">
        <v>139</v>
      </c>
    </row>
    <row r="118" spans="2:65" s="1" customFormat="1" ht="24.15" customHeight="1">
      <c r="B118" s="132"/>
      <c r="C118" s="133">
        <v>7</v>
      </c>
      <c r="D118" s="133" t="s">
        <v>142</v>
      </c>
      <c r="E118" s="134" t="s">
        <v>1716</v>
      </c>
      <c r="F118" s="135" t="s">
        <v>1717</v>
      </c>
      <c r="G118" s="136" t="s">
        <v>327</v>
      </c>
      <c r="H118" s="137">
        <v>1</v>
      </c>
      <c r="I118" s="138"/>
      <c r="J118" s="139">
        <f>ROUND(I118*H118,2)</f>
        <v>0</v>
      </c>
      <c r="K118" s="135" t="s">
        <v>3</v>
      </c>
      <c r="L118" s="33"/>
      <c r="M118" s="140" t="s">
        <v>3</v>
      </c>
      <c r="N118" s="141" t="s">
        <v>45</v>
      </c>
      <c r="P118" s="142">
        <f>O118*H118</f>
        <v>0</v>
      </c>
      <c r="Q118" s="142">
        <v>0</v>
      </c>
      <c r="R118" s="142">
        <f>Q118*H118</f>
        <v>0</v>
      </c>
      <c r="S118" s="142">
        <v>0</v>
      </c>
      <c r="T118" s="143">
        <f>S118*H118</f>
        <v>0</v>
      </c>
      <c r="AR118" s="144" t="s">
        <v>1688</v>
      </c>
      <c r="AT118" s="144" t="s">
        <v>142</v>
      </c>
      <c r="AU118" s="144" t="s">
        <v>83</v>
      </c>
      <c r="AY118" s="18" t="s">
        <v>139</v>
      </c>
      <c r="BE118" s="145">
        <f>IF(N118="základní",J118,0)</f>
        <v>0</v>
      </c>
      <c r="BF118" s="145">
        <f>IF(N118="snížená",J118,0)</f>
        <v>0</v>
      </c>
      <c r="BG118" s="145">
        <f>IF(N118="zákl. přenesená",J118,0)</f>
        <v>0</v>
      </c>
      <c r="BH118" s="145">
        <f>IF(N118="sníž. přenesená",J118,0)</f>
        <v>0</v>
      </c>
      <c r="BI118" s="145">
        <f>IF(N118="nulová",J118,0)</f>
        <v>0</v>
      </c>
      <c r="BJ118" s="18" t="s">
        <v>81</v>
      </c>
      <c r="BK118" s="145">
        <f>ROUND(I118*H118,2)</f>
        <v>0</v>
      </c>
      <c r="BL118" s="18" t="s">
        <v>1688</v>
      </c>
      <c r="BM118" s="144" t="s">
        <v>1718</v>
      </c>
    </row>
    <row r="119" spans="2:65" s="12" customFormat="1" ht="20.399999999999999">
      <c r="B119" s="160"/>
      <c r="D119" s="161" t="s">
        <v>154</v>
      </c>
      <c r="E119" s="162" t="s">
        <v>3</v>
      </c>
      <c r="F119" s="163" t="s">
        <v>1690</v>
      </c>
      <c r="H119" s="162" t="s">
        <v>3</v>
      </c>
      <c r="I119" s="164"/>
      <c r="L119" s="160"/>
      <c r="M119" s="165"/>
      <c r="T119" s="166"/>
      <c r="AT119" s="162" t="s">
        <v>154</v>
      </c>
      <c r="AU119" s="162" t="s">
        <v>83</v>
      </c>
      <c r="AV119" s="12" t="s">
        <v>81</v>
      </c>
      <c r="AW119" s="12" t="s">
        <v>35</v>
      </c>
      <c r="AX119" s="12" t="s">
        <v>74</v>
      </c>
      <c r="AY119" s="162" t="s">
        <v>139</v>
      </c>
    </row>
    <row r="120" spans="2:65" s="12" customFormat="1">
      <c r="B120" s="160"/>
      <c r="D120" s="161" t="s">
        <v>154</v>
      </c>
      <c r="E120" s="162" t="s">
        <v>3</v>
      </c>
      <c r="F120" s="163" t="s">
        <v>1691</v>
      </c>
      <c r="H120" s="162" t="s">
        <v>3</v>
      </c>
      <c r="I120" s="164"/>
      <c r="L120" s="160"/>
      <c r="M120" s="165"/>
      <c r="T120" s="166"/>
      <c r="AT120" s="162" t="s">
        <v>154</v>
      </c>
      <c r="AU120" s="162" t="s">
        <v>83</v>
      </c>
      <c r="AV120" s="12" t="s">
        <v>81</v>
      </c>
      <c r="AW120" s="12" t="s">
        <v>35</v>
      </c>
      <c r="AX120" s="12" t="s">
        <v>74</v>
      </c>
      <c r="AY120" s="162" t="s">
        <v>139</v>
      </c>
    </row>
    <row r="121" spans="2:65" s="12" customFormat="1">
      <c r="B121" s="160"/>
      <c r="D121" s="161" t="s">
        <v>154</v>
      </c>
      <c r="E121" s="162" t="s">
        <v>3</v>
      </c>
      <c r="F121" s="163" t="s">
        <v>1719</v>
      </c>
      <c r="H121" s="162" t="s">
        <v>3</v>
      </c>
      <c r="I121" s="164"/>
      <c r="L121" s="160"/>
      <c r="M121" s="165"/>
      <c r="T121" s="166"/>
      <c r="AT121" s="162" t="s">
        <v>154</v>
      </c>
      <c r="AU121" s="162" t="s">
        <v>83</v>
      </c>
      <c r="AV121" s="12" t="s">
        <v>81</v>
      </c>
      <c r="AW121" s="12" t="s">
        <v>35</v>
      </c>
      <c r="AX121" s="12" t="s">
        <v>74</v>
      </c>
      <c r="AY121" s="162" t="s">
        <v>139</v>
      </c>
    </row>
    <row r="122" spans="2:65" s="13" customFormat="1">
      <c r="B122" s="167"/>
      <c r="D122" s="161" t="s">
        <v>154</v>
      </c>
      <c r="E122" s="168" t="s">
        <v>3</v>
      </c>
      <c r="F122" s="169" t="s">
        <v>81</v>
      </c>
      <c r="H122" s="170">
        <v>1</v>
      </c>
      <c r="I122" s="171"/>
      <c r="L122" s="167"/>
      <c r="M122" s="172"/>
      <c r="T122" s="173"/>
      <c r="AT122" s="168" t="s">
        <v>154</v>
      </c>
      <c r="AU122" s="168" t="s">
        <v>83</v>
      </c>
      <c r="AV122" s="13" t="s">
        <v>83</v>
      </c>
      <c r="AW122" s="13" t="s">
        <v>35</v>
      </c>
      <c r="AX122" s="13" t="s">
        <v>81</v>
      </c>
      <c r="AY122" s="168" t="s">
        <v>139</v>
      </c>
    </row>
    <row r="123" spans="2:65" s="1" customFormat="1" ht="16.5" customHeight="1">
      <c r="B123" s="132"/>
      <c r="C123" s="133">
        <v>8</v>
      </c>
      <c r="D123" s="133" t="s">
        <v>142</v>
      </c>
      <c r="E123" s="134" t="s">
        <v>1720</v>
      </c>
      <c r="F123" s="135" t="s">
        <v>1721</v>
      </c>
      <c r="G123" s="136" t="s">
        <v>327</v>
      </c>
      <c r="H123" s="137">
        <v>1</v>
      </c>
      <c r="I123" s="138"/>
      <c r="J123" s="139">
        <f>ROUND(I123*H123,2)</f>
        <v>0</v>
      </c>
      <c r="K123" s="135" t="s">
        <v>3</v>
      </c>
      <c r="L123" s="33"/>
      <c r="M123" s="140" t="s">
        <v>3</v>
      </c>
      <c r="N123" s="141" t="s">
        <v>45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1688</v>
      </c>
      <c r="AT123" s="144" t="s">
        <v>142</v>
      </c>
      <c r="AU123" s="144" t="s">
        <v>83</v>
      </c>
      <c r="AY123" s="18" t="s">
        <v>139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8" t="s">
        <v>81</v>
      </c>
      <c r="BK123" s="145">
        <f>ROUND(I123*H123,2)</f>
        <v>0</v>
      </c>
      <c r="BL123" s="18" t="s">
        <v>1688</v>
      </c>
      <c r="BM123" s="144" t="s">
        <v>1722</v>
      </c>
    </row>
    <row r="124" spans="2:65" s="12" customFormat="1" ht="20.399999999999999">
      <c r="B124" s="160"/>
      <c r="D124" s="161" t="s">
        <v>154</v>
      </c>
      <c r="E124" s="162" t="s">
        <v>3</v>
      </c>
      <c r="F124" s="163" t="s">
        <v>1690</v>
      </c>
      <c r="H124" s="162" t="s">
        <v>3</v>
      </c>
      <c r="I124" s="164"/>
      <c r="L124" s="160"/>
      <c r="M124" s="165"/>
      <c r="T124" s="166"/>
      <c r="AT124" s="162" t="s">
        <v>154</v>
      </c>
      <c r="AU124" s="162" t="s">
        <v>83</v>
      </c>
      <c r="AV124" s="12" t="s">
        <v>81</v>
      </c>
      <c r="AW124" s="12" t="s">
        <v>35</v>
      </c>
      <c r="AX124" s="12" t="s">
        <v>74</v>
      </c>
      <c r="AY124" s="162" t="s">
        <v>139</v>
      </c>
    </row>
    <row r="125" spans="2:65" s="12" customFormat="1">
      <c r="B125" s="160"/>
      <c r="D125" s="161" t="s">
        <v>154</v>
      </c>
      <c r="E125" s="162" t="s">
        <v>3</v>
      </c>
      <c r="F125" s="163" t="s">
        <v>1691</v>
      </c>
      <c r="H125" s="162" t="s">
        <v>3</v>
      </c>
      <c r="I125" s="164"/>
      <c r="L125" s="160"/>
      <c r="M125" s="165"/>
      <c r="T125" s="166"/>
      <c r="AT125" s="162" t="s">
        <v>154</v>
      </c>
      <c r="AU125" s="162" t="s">
        <v>83</v>
      </c>
      <c r="AV125" s="12" t="s">
        <v>81</v>
      </c>
      <c r="AW125" s="12" t="s">
        <v>35</v>
      </c>
      <c r="AX125" s="12" t="s">
        <v>74</v>
      </c>
      <c r="AY125" s="162" t="s">
        <v>139</v>
      </c>
    </row>
    <row r="126" spans="2:65" s="12" customFormat="1">
      <c r="B126" s="160"/>
      <c r="D126" s="161" t="s">
        <v>154</v>
      </c>
      <c r="E126" s="162" t="s">
        <v>3</v>
      </c>
      <c r="F126" s="163" t="s">
        <v>1723</v>
      </c>
      <c r="H126" s="162" t="s">
        <v>3</v>
      </c>
      <c r="I126" s="164"/>
      <c r="L126" s="160"/>
      <c r="M126" s="165"/>
      <c r="T126" s="166"/>
      <c r="AT126" s="162" t="s">
        <v>154</v>
      </c>
      <c r="AU126" s="162" t="s">
        <v>83</v>
      </c>
      <c r="AV126" s="12" t="s">
        <v>81</v>
      </c>
      <c r="AW126" s="12" t="s">
        <v>35</v>
      </c>
      <c r="AX126" s="12" t="s">
        <v>74</v>
      </c>
      <c r="AY126" s="162" t="s">
        <v>139</v>
      </c>
    </row>
    <row r="127" spans="2:65" s="13" customFormat="1">
      <c r="B127" s="167"/>
      <c r="D127" s="161" t="s">
        <v>154</v>
      </c>
      <c r="E127" s="168" t="s">
        <v>3</v>
      </c>
      <c r="F127" s="169" t="s">
        <v>81</v>
      </c>
      <c r="H127" s="170">
        <v>1</v>
      </c>
      <c r="I127" s="171"/>
      <c r="L127" s="167"/>
      <c r="M127" s="172"/>
      <c r="T127" s="173"/>
      <c r="AT127" s="168" t="s">
        <v>154</v>
      </c>
      <c r="AU127" s="168" t="s">
        <v>83</v>
      </c>
      <c r="AV127" s="13" t="s">
        <v>83</v>
      </c>
      <c r="AW127" s="13" t="s">
        <v>35</v>
      </c>
      <c r="AX127" s="13" t="s">
        <v>81</v>
      </c>
      <c r="AY127" s="168" t="s">
        <v>139</v>
      </c>
    </row>
    <row r="128" spans="2:65" s="11" customFormat="1" ht="22.8" customHeight="1">
      <c r="B128" s="120"/>
      <c r="D128" s="121" t="s">
        <v>73</v>
      </c>
      <c r="E128" s="130" t="s">
        <v>1724</v>
      </c>
      <c r="F128" s="130" t="s">
        <v>1725</v>
      </c>
      <c r="I128" s="123"/>
      <c r="J128" s="131">
        <f>BK128</f>
        <v>0</v>
      </c>
      <c r="L128" s="120"/>
      <c r="M128" s="125"/>
      <c r="P128" s="126">
        <f>SUM(P129:P164)</f>
        <v>0</v>
      </c>
      <c r="R128" s="126">
        <f>SUM(R129:R164)</f>
        <v>0</v>
      </c>
      <c r="T128" s="127">
        <f>SUM(T129:T164)</f>
        <v>0</v>
      </c>
      <c r="AR128" s="121" t="s">
        <v>166</v>
      </c>
      <c r="AT128" s="128" t="s">
        <v>73</v>
      </c>
      <c r="AU128" s="128" t="s">
        <v>81</v>
      </c>
      <c r="AY128" s="121" t="s">
        <v>139</v>
      </c>
      <c r="BK128" s="129">
        <f>SUM(BK129:BK164)</f>
        <v>0</v>
      </c>
    </row>
    <row r="129" spans="2:65" s="1" customFormat="1" ht="16.5" customHeight="1">
      <c r="B129" s="132"/>
      <c r="C129" s="133">
        <v>9</v>
      </c>
      <c r="D129" s="133" t="s">
        <v>142</v>
      </c>
      <c r="E129" s="134" t="s">
        <v>1726</v>
      </c>
      <c r="F129" s="135" t="s">
        <v>1727</v>
      </c>
      <c r="G129" s="136" t="s">
        <v>327</v>
      </c>
      <c r="H129" s="137">
        <v>1</v>
      </c>
      <c r="I129" s="138"/>
      <c r="J129" s="139">
        <f>ROUND(I129*H129,2)</f>
        <v>0</v>
      </c>
      <c r="K129" s="135" t="s">
        <v>3</v>
      </c>
      <c r="L129" s="33"/>
      <c r="M129" s="140" t="s">
        <v>3</v>
      </c>
      <c r="N129" s="141" t="s">
        <v>45</v>
      </c>
      <c r="P129" s="142">
        <f>O129*H129</f>
        <v>0</v>
      </c>
      <c r="Q129" s="142">
        <v>0</v>
      </c>
      <c r="R129" s="142">
        <f>Q129*H129</f>
        <v>0</v>
      </c>
      <c r="S129" s="142">
        <v>0</v>
      </c>
      <c r="T129" s="143">
        <f>S129*H129</f>
        <v>0</v>
      </c>
      <c r="AR129" s="144" t="s">
        <v>1688</v>
      </c>
      <c r="AT129" s="144" t="s">
        <v>142</v>
      </c>
      <c r="AU129" s="144" t="s">
        <v>83</v>
      </c>
      <c r="AY129" s="18" t="s">
        <v>139</v>
      </c>
      <c r="BE129" s="145">
        <f>IF(N129="základní",J129,0)</f>
        <v>0</v>
      </c>
      <c r="BF129" s="145">
        <f>IF(N129="snížená",J129,0)</f>
        <v>0</v>
      </c>
      <c r="BG129" s="145">
        <f>IF(N129="zákl. přenesená",J129,0)</f>
        <v>0</v>
      </c>
      <c r="BH129" s="145">
        <f>IF(N129="sníž. přenesená",J129,0)</f>
        <v>0</v>
      </c>
      <c r="BI129" s="145">
        <f>IF(N129="nulová",J129,0)</f>
        <v>0</v>
      </c>
      <c r="BJ129" s="18" t="s">
        <v>81</v>
      </c>
      <c r="BK129" s="145">
        <f>ROUND(I129*H129,2)</f>
        <v>0</v>
      </c>
      <c r="BL129" s="18" t="s">
        <v>1688</v>
      </c>
      <c r="BM129" s="144" t="s">
        <v>1728</v>
      </c>
    </row>
    <row r="130" spans="2:65" s="12" customFormat="1" ht="20.399999999999999">
      <c r="B130" s="160"/>
      <c r="D130" s="161" t="s">
        <v>154</v>
      </c>
      <c r="E130" s="162" t="s">
        <v>3</v>
      </c>
      <c r="F130" s="163" t="s">
        <v>1690</v>
      </c>
      <c r="H130" s="162" t="s">
        <v>3</v>
      </c>
      <c r="I130" s="164"/>
      <c r="L130" s="160"/>
      <c r="M130" s="165"/>
      <c r="T130" s="166"/>
      <c r="AT130" s="162" t="s">
        <v>154</v>
      </c>
      <c r="AU130" s="162" t="s">
        <v>83</v>
      </c>
      <c r="AV130" s="12" t="s">
        <v>81</v>
      </c>
      <c r="AW130" s="12" t="s">
        <v>35</v>
      </c>
      <c r="AX130" s="12" t="s">
        <v>74</v>
      </c>
      <c r="AY130" s="162" t="s">
        <v>139</v>
      </c>
    </row>
    <row r="131" spans="2:65" s="12" customFormat="1">
      <c r="B131" s="160"/>
      <c r="D131" s="161" t="s">
        <v>154</v>
      </c>
      <c r="E131" s="162" t="s">
        <v>3</v>
      </c>
      <c r="F131" s="163" t="s">
        <v>1691</v>
      </c>
      <c r="H131" s="162" t="s">
        <v>3</v>
      </c>
      <c r="I131" s="164"/>
      <c r="L131" s="160"/>
      <c r="M131" s="165"/>
      <c r="T131" s="166"/>
      <c r="AT131" s="162" t="s">
        <v>154</v>
      </c>
      <c r="AU131" s="162" t="s">
        <v>83</v>
      </c>
      <c r="AV131" s="12" t="s">
        <v>81</v>
      </c>
      <c r="AW131" s="12" t="s">
        <v>35</v>
      </c>
      <c r="AX131" s="12" t="s">
        <v>74</v>
      </c>
      <c r="AY131" s="162" t="s">
        <v>139</v>
      </c>
    </row>
    <row r="132" spans="2:65" s="12" customFormat="1" ht="20.399999999999999">
      <c r="B132" s="160"/>
      <c r="D132" s="161" t="s">
        <v>154</v>
      </c>
      <c r="E132" s="162" t="s">
        <v>3</v>
      </c>
      <c r="F132" s="163" t="s">
        <v>1729</v>
      </c>
      <c r="H132" s="162" t="s">
        <v>3</v>
      </c>
      <c r="I132" s="164"/>
      <c r="L132" s="160"/>
      <c r="M132" s="165"/>
      <c r="T132" s="166"/>
      <c r="AT132" s="162" t="s">
        <v>154</v>
      </c>
      <c r="AU132" s="162" t="s">
        <v>83</v>
      </c>
      <c r="AV132" s="12" t="s">
        <v>81</v>
      </c>
      <c r="AW132" s="12" t="s">
        <v>35</v>
      </c>
      <c r="AX132" s="12" t="s">
        <v>74</v>
      </c>
      <c r="AY132" s="162" t="s">
        <v>139</v>
      </c>
    </row>
    <row r="133" spans="2:65" s="13" customFormat="1">
      <c r="B133" s="167"/>
      <c r="D133" s="161" t="s">
        <v>154</v>
      </c>
      <c r="E133" s="168" t="s">
        <v>3</v>
      </c>
      <c r="F133" s="169" t="s">
        <v>81</v>
      </c>
      <c r="H133" s="170">
        <v>1</v>
      </c>
      <c r="I133" s="171"/>
      <c r="L133" s="167"/>
      <c r="M133" s="172"/>
      <c r="T133" s="173"/>
      <c r="AT133" s="168" t="s">
        <v>154</v>
      </c>
      <c r="AU133" s="168" t="s">
        <v>83</v>
      </c>
      <c r="AV133" s="13" t="s">
        <v>83</v>
      </c>
      <c r="AW133" s="13" t="s">
        <v>35</v>
      </c>
      <c r="AX133" s="13" t="s">
        <v>81</v>
      </c>
      <c r="AY133" s="168" t="s">
        <v>139</v>
      </c>
    </row>
    <row r="134" spans="2:65" s="1" customFormat="1" ht="16.5" customHeight="1">
      <c r="B134" s="132"/>
      <c r="C134" s="133">
        <v>10</v>
      </c>
      <c r="D134" s="133" t="s">
        <v>142</v>
      </c>
      <c r="E134" s="134" t="s">
        <v>1730</v>
      </c>
      <c r="F134" s="135" t="s">
        <v>1731</v>
      </c>
      <c r="G134" s="136" t="s">
        <v>327</v>
      </c>
      <c r="H134" s="137">
        <v>1</v>
      </c>
      <c r="I134" s="138"/>
      <c r="J134" s="139">
        <f>ROUND(I134*H134,2)</f>
        <v>0</v>
      </c>
      <c r="K134" s="135" t="s">
        <v>3</v>
      </c>
      <c r="L134" s="33"/>
      <c r="M134" s="140" t="s">
        <v>3</v>
      </c>
      <c r="N134" s="141" t="s">
        <v>45</v>
      </c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AR134" s="144" t="s">
        <v>1688</v>
      </c>
      <c r="AT134" s="144" t="s">
        <v>142</v>
      </c>
      <c r="AU134" s="144" t="s">
        <v>83</v>
      </c>
      <c r="AY134" s="18" t="s">
        <v>139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8" t="s">
        <v>81</v>
      </c>
      <c r="BK134" s="145">
        <f>ROUND(I134*H134,2)</f>
        <v>0</v>
      </c>
      <c r="BL134" s="18" t="s">
        <v>1688</v>
      </c>
      <c r="BM134" s="144" t="s">
        <v>1732</v>
      </c>
    </row>
    <row r="135" spans="2:65" s="12" customFormat="1" ht="20.399999999999999">
      <c r="B135" s="160"/>
      <c r="D135" s="161" t="s">
        <v>154</v>
      </c>
      <c r="E135" s="162" t="s">
        <v>3</v>
      </c>
      <c r="F135" s="163" t="s">
        <v>1690</v>
      </c>
      <c r="H135" s="162" t="s">
        <v>3</v>
      </c>
      <c r="I135" s="164"/>
      <c r="L135" s="160"/>
      <c r="M135" s="165"/>
      <c r="T135" s="166"/>
      <c r="AT135" s="162" t="s">
        <v>154</v>
      </c>
      <c r="AU135" s="162" t="s">
        <v>83</v>
      </c>
      <c r="AV135" s="12" t="s">
        <v>81</v>
      </c>
      <c r="AW135" s="12" t="s">
        <v>35</v>
      </c>
      <c r="AX135" s="12" t="s">
        <v>74</v>
      </c>
      <c r="AY135" s="162" t="s">
        <v>139</v>
      </c>
    </row>
    <row r="136" spans="2:65" s="12" customFormat="1">
      <c r="B136" s="160"/>
      <c r="D136" s="161" t="s">
        <v>154</v>
      </c>
      <c r="E136" s="162" t="s">
        <v>3</v>
      </c>
      <c r="F136" s="163" t="s">
        <v>1691</v>
      </c>
      <c r="H136" s="162" t="s">
        <v>3</v>
      </c>
      <c r="I136" s="164"/>
      <c r="L136" s="160"/>
      <c r="M136" s="165"/>
      <c r="T136" s="166"/>
      <c r="AT136" s="162" t="s">
        <v>154</v>
      </c>
      <c r="AU136" s="162" t="s">
        <v>83</v>
      </c>
      <c r="AV136" s="12" t="s">
        <v>81</v>
      </c>
      <c r="AW136" s="12" t="s">
        <v>35</v>
      </c>
      <c r="AX136" s="12" t="s">
        <v>74</v>
      </c>
      <c r="AY136" s="162" t="s">
        <v>139</v>
      </c>
    </row>
    <row r="137" spans="2:65" s="12" customFormat="1">
      <c r="B137" s="160"/>
      <c r="D137" s="161" t="s">
        <v>154</v>
      </c>
      <c r="E137" s="162" t="s">
        <v>3</v>
      </c>
      <c r="F137" s="163" t="s">
        <v>1733</v>
      </c>
      <c r="H137" s="162" t="s">
        <v>3</v>
      </c>
      <c r="I137" s="164"/>
      <c r="L137" s="160"/>
      <c r="M137" s="165"/>
      <c r="T137" s="166"/>
      <c r="AT137" s="162" t="s">
        <v>154</v>
      </c>
      <c r="AU137" s="162" t="s">
        <v>83</v>
      </c>
      <c r="AV137" s="12" t="s">
        <v>81</v>
      </c>
      <c r="AW137" s="12" t="s">
        <v>35</v>
      </c>
      <c r="AX137" s="12" t="s">
        <v>74</v>
      </c>
      <c r="AY137" s="162" t="s">
        <v>139</v>
      </c>
    </row>
    <row r="138" spans="2:65" s="13" customFormat="1">
      <c r="B138" s="167"/>
      <c r="D138" s="161" t="s">
        <v>154</v>
      </c>
      <c r="E138" s="168" t="s">
        <v>3</v>
      </c>
      <c r="F138" s="169" t="s">
        <v>81</v>
      </c>
      <c r="H138" s="170">
        <v>1</v>
      </c>
      <c r="I138" s="171"/>
      <c r="L138" s="167"/>
      <c r="M138" s="172"/>
      <c r="T138" s="173"/>
      <c r="AT138" s="168" t="s">
        <v>154</v>
      </c>
      <c r="AU138" s="168" t="s">
        <v>83</v>
      </c>
      <c r="AV138" s="13" t="s">
        <v>83</v>
      </c>
      <c r="AW138" s="13" t="s">
        <v>35</v>
      </c>
      <c r="AX138" s="13" t="s">
        <v>81</v>
      </c>
      <c r="AY138" s="168" t="s">
        <v>139</v>
      </c>
    </row>
    <row r="139" spans="2:65" s="1" customFormat="1" ht="16.5" customHeight="1">
      <c r="B139" s="132"/>
      <c r="C139" s="133">
        <v>11</v>
      </c>
      <c r="D139" s="133" t="s">
        <v>142</v>
      </c>
      <c r="E139" s="134" t="s">
        <v>1734</v>
      </c>
      <c r="F139" s="135" t="s">
        <v>1735</v>
      </c>
      <c r="G139" s="136" t="s">
        <v>327</v>
      </c>
      <c r="H139" s="137">
        <v>1</v>
      </c>
      <c r="I139" s="138"/>
      <c r="J139" s="139">
        <f>ROUND(I139*H139,2)</f>
        <v>0</v>
      </c>
      <c r="K139" s="135" t="s">
        <v>3</v>
      </c>
      <c r="L139" s="33"/>
      <c r="M139" s="140" t="s">
        <v>3</v>
      </c>
      <c r="N139" s="141" t="s">
        <v>45</v>
      </c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AR139" s="144" t="s">
        <v>1688</v>
      </c>
      <c r="AT139" s="144" t="s">
        <v>142</v>
      </c>
      <c r="AU139" s="144" t="s">
        <v>83</v>
      </c>
      <c r="AY139" s="18" t="s">
        <v>139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8" t="s">
        <v>81</v>
      </c>
      <c r="BK139" s="145">
        <f>ROUND(I139*H139,2)</f>
        <v>0</v>
      </c>
      <c r="BL139" s="18" t="s">
        <v>1688</v>
      </c>
      <c r="BM139" s="144" t="s">
        <v>1736</v>
      </c>
    </row>
    <row r="140" spans="2:65" s="12" customFormat="1" ht="20.399999999999999">
      <c r="B140" s="160"/>
      <c r="D140" s="161" t="s">
        <v>154</v>
      </c>
      <c r="E140" s="162" t="s">
        <v>3</v>
      </c>
      <c r="F140" s="163" t="s">
        <v>1690</v>
      </c>
      <c r="H140" s="162" t="s">
        <v>3</v>
      </c>
      <c r="I140" s="164"/>
      <c r="L140" s="160"/>
      <c r="M140" s="165"/>
      <c r="T140" s="166"/>
      <c r="AT140" s="162" t="s">
        <v>154</v>
      </c>
      <c r="AU140" s="162" t="s">
        <v>83</v>
      </c>
      <c r="AV140" s="12" t="s">
        <v>81</v>
      </c>
      <c r="AW140" s="12" t="s">
        <v>35</v>
      </c>
      <c r="AX140" s="12" t="s">
        <v>74</v>
      </c>
      <c r="AY140" s="162" t="s">
        <v>139</v>
      </c>
    </row>
    <row r="141" spans="2:65" s="12" customFormat="1">
      <c r="B141" s="160"/>
      <c r="D141" s="161" t="s">
        <v>154</v>
      </c>
      <c r="E141" s="162" t="s">
        <v>3</v>
      </c>
      <c r="F141" s="163" t="s">
        <v>1691</v>
      </c>
      <c r="H141" s="162" t="s">
        <v>3</v>
      </c>
      <c r="I141" s="164"/>
      <c r="L141" s="160"/>
      <c r="M141" s="165"/>
      <c r="T141" s="166"/>
      <c r="AT141" s="162" t="s">
        <v>154</v>
      </c>
      <c r="AU141" s="162" t="s">
        <v>83</v>
      </c>
      <c r="AV141" s="12" t="s">
        <v>81</v>
      </c>
      <c r="AW141" s="12" t="s">
        <v>35</v>
      </c>
      <c r="AX141" s="12" t="s">
        <v>74</v>
      </c>
      <c r="AY141" s="162" t="s">
        <v>139</v>
      </c>
    </row>
    <row r="142" spans="2:65" s="12" customFormat="1" ht="20.399999999999999">
      <c r="B142" s="160"/>
      <c r="D142" s="161" t="s">
        <v>154</v>
      </c>
      <c r="E142" s="162" t="s">
        <v>3</v>
      </c>
      <c r="F142" s="163" t="s">
        <v>1737</v>
      </c>
      <c r="H142" s="162" t="s">
        <v>3</v>
      </c>
      <c r="I142" s="164"/>
      <c r="L142" s="160"/>
      <c r="M142" s="165"/>
      <c r="T142" s="166"/>
      <c r="AT142" s="162" t="s">
        <v>154</v>
      </c>
      <c r="AU142" s="162" t="s">
        <v>83</v>
      </c>
      <c r="AV142" s="12" t="s">
        <v>81</v>
      </c>
      <c r="AW142" s="12" t="s">
        <v>35</v>
      </c>
      <c r="AX142" s="12" t="s">
        <v>74</v>
      </c>
      <c r="AY142" s="162" t="s">
        <v>139</v>
      </c>
    </row>
    <row r="143" spans="2:65" s="13" customFormat="1">
      <c r="B143" s="167"/>
      <c r="D143" s="161" t="s">
        <v>154</v>
      </c>
      <c r="E143" s="168" t="s">
        <v>3</v>
      </c>
      <c r="F143" s="169" t="s">
        <v>81</v>
      </c>
      <c r="H143" s="170">
        <v>1</v>
      </c>
      <c r="I143" s="171"/>
      <c r="L143" s="167"/>
      <c r="M143" s="172"/>
      <c r="T143" s="173"/>
      <c r="AT143" s="168" t="s">
        <v>154</v>
      </c>
      <c r="AU143" s="168" t="s">
        <v>83</v>
      </c>
      <c r="AV143" s="13" t="s">
        <v>83</v>
      </c>
      <c r="AW143" s="13" t="s">
        <v>35</v>
      </c>
      <c r="AX143" s="13" t="s">
        <v>81</v>
      </c>
      <c r="AY143" s="168" t="s">
        <v>139</v>
      </c>
    </row>
    <row r="144" spans="2:65" s="1" customFormat="1" ht="16.5" customHeight="1">
      <c r="B144" s="132"/>
      <c r="C144" s="133">
        <v>12</v>
      </c>
      <c r="D144" s="133" t="s">
        <v>142</v>
      </c>
      <c r="E144" s="134" t="s">
        <v>1738</v>
      </c>
      <c r="F144" s="135" t="s">
        <v>1739</v>
      </c>
      <c r="G144" s="136" t="s">
        <v>327</v>
      </c>
      <c r="H144" s="137">
        <v>1</v>
      </c>
      <c r="I144" s="138"/>
      <c r="J144" s="139">
        <f>ROUND(I144*H144,2)</f>
        <v>0</v>
      </c>
      <c r="K144" s="135" t="s">
        <v>3</v>
      </c>
      <c r="L144" s="33"/>
      <c r="M144" s="140" t="s">
        <v>3</v>
      </c>
      <c r="N144" s="141" t="s">
        <v>45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1688</v>
      </c>
      <c r="AT144" s="144" t="s">
        <v>142</v>
      </c>
      <c r="AU144" s="144" t="s">
        <v>83</v>
      </c>
      <c r="AY144" s="18" t="s">
        <v>139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8" t="s">
        <v>81</v>
      </c>
      <c r="BK144" s="145">
        <f>ROUND(I144*H144,2)</f>
        <v>0</v>
      </c>
      <c r="BL144" s="18" t="s">
        <v>1688</v>
      </c>
      <c r="BM144" s="144" t="s">
        <v>1740</v>
      </c>
    </row>
    <row r="145" spans="2:65" s="12" customFormat="1" ht="20.399999999999999">
      <c r="B145" s="160"/>
      <c r="D145" s="161" t="s">
        <v>154</v>
      </c>
      <c r="E145" s="162" t="s">
        <v>3</v>
      </c>
      <c r="F145" s="163" t="s">
        <v>1690</v>
      </c>
      <c r="H145" s="162" t="s">
        <v>3</v>
      </c>
      <c r="I145" s="164"/>
      <c r="L145" s="160"/>
      <c r="M145" s="165"/>
      <c r="T145" s="166"/>
      <c r="AT145" s="162" t="s">
        <v>154</v>
      </c>
      <c r="AU145" s="162" t="s">
        <v>83</v>
      </c>
      <c r="AV145" s="12" t="s">
        <v>81</v>
      </c>
      <c r="AW145" s="12" t="s">
        <v>35</v>
      </c>
      <c r="AX145" s="12" t="s">
        <v>74</v>
      </c>
      <c r="AY145" s="162" t="s">
        <v>139</v>
      </c>
    </row>
    <row r="146" spans="2:65" s="12" customFormat="1">
      <c r="B146" s="160"/>
      <c r="D146" s="161" t="s">
        <v>154</v>
      </c>
      <c r="E146" s="162" t="s">
        <v>3</v>
      </c>
      <c r="F146" s="163" t="s">
        <v>1691</v>
      </c>
      <c r="H146" s="162" t="s">
        <v>3</v>
      </c>
      <c r="I146" s="164"/>
      <c r="L146" s="160"/>
      <c r="M146" s="165"/>
      <c r="T146" s="166"/>
      <c r="AT146" s="162" t="s">
        <v>154</v>
      </c>
      <c r="AU146" s="162" t="s">
        <v>83</v>
      </c>
      <c r="AV146" s="12" t="s">
        <v>81</v>
      </c>
      <c r="AW146" s="12" t="s">
        <v>35</v>
      </c>
      <c r="AX146" s="12" t="s">
        <v>74</v>
      </c>
      <c r="AY146" s="162" t="s">
        <v>139</v>
      </c>
    </row>
    <row r="147" spans="2:65" s="12" customFormat="1">
      <c r="B147" s="160"/>
      <c r="D147" s="161" t="s">
        <v>154</v>
      </c>
      <c r="E147" s="162" t="s">
        <v>3</v>
      </c>
      <c r="F147" s="163" t="s">
        <v>1741</v>
      </c>
      <c r="H147" s="162" t="s">
        <v>3</v>
      </c>
      <c r="I147" s="164"/>
      <c r="L147" s="160"/>
      <c r="M147" s="165"/>
      <c r="T147" s="166"/>
      <c r="AT147" s="162" t="s">
        <v>154</v>
      </c>
      <c r="AU147" s="162" t="s">
        <v>83</v>
      </c>
      <c r="AV147" s="12" t="s">
        <v>81</v>
      </c>
      <c r="AW147" s="12" t="s">
        <v>35</v>
      </c>
      <c r="AX147" s="12" t="s">
        <v>74</v>
      </c>
      <c r="AY147" s="162" t="s">
        <v>139</v>
      </c>
    </row>
    <row r="148" spans="2:65" s="13" customFormat="1">
      <c r="B148" s="167"/>
      <c r="D148" s="161" t="s">
        <v>154</v>
      </c>
      <c r="E148" s="168" t="s">
        <v>3</v>
      </c>
      <c r="F148" s="169" t="s">
        <v>81</v>
      </c>
      <c r="H148" s="170">
        <v>1</v>
      </c>
      <c r="I148" s="171"/>
      <c r="L148" s="167"/>
      <c r="M148" s="172"/>
      <c r="T148" s="173"/>
      <c r="AT148" s="168" t="s">
        <v>154</v>
      </c>
      <c r="AU148" s="168" t="s">
        <v>83</v>
      </c>
      <c r="AV148" s="13" t="s">
        <v>83</v>
      </c>
      <c r="AW148" s="13" t="s">
        <v>35</v>
      </c>
      <c r="AX148" s="13" t="s">
        <v>81</v>
      </c>
      <c r="AY148" s="168" t="s">
        <v>139</v>
      </c>
    </row>
    <row r="149" spans="2:65" s="1" customFormat="1" ht="16.5" customHeight="1">
      <c r="B149" s="132"/>
      <c r="C149" s="133">
        <v>13</v>
      </c>
      <c r="D149" s="133" t="s">
        <v>142</v>
      </c>
      <c r="E149" s="134" t="s">
        <v>1742</v>
      </c>
      <c r="F149" s="135" t="s">
        <v>1743</v>
      </c>
      <c r="G149" s="136" t="s">
        <v>327</v>
      </c>
      <c r="H149" s="137">
        <v>1</v>
      </c>
      <c r="I149" s="138"/>
      <c r="J149" s="139">
        <f>ROUND(I149*H149,2)</f>
        <v>0</v>
      </c>
      <c r="K149" s="135" t="s">
        <v>3</v>
      </c>
      <c r="L149" s="33"/>
      <c r="M149" s="140" t="s">
        <v>3</v>
      </c>
      <c r="N149" s="141" t="s">
        <v>45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1688</v>
      </c>
      <c r="AT149" s="144" t="s">
        <v>142</v>
      </c>
      <c r="AU149" s="144" t="s">
        <v>83</v>
      </c>
      <c r="AY149" s="18" t="s">
        <v>139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8" t="s">
        <v>81</v>
      </c>
      <c r="BK149" s="145">
        <f>ROUND(I149*H149,2)</f>
        <v>0</v>
      </c>
      <c r="BL149" s="18" t="s">
        <v>1688</v>
      </c>
      <c r="BM149" s="144" t="s">
        <v>1744</v>
      </c>
    </row>
    <row r="150" spans="2:65" s="12" customFormat="1" ht="20.399999999999999">
      <c r="B150" s="160"/>
      <c r="D150" s="161" t="s">
        <v>154</v>
      </c>
      <c r="E150" s="162" t="s">
        <v>3</v>
      </c>
      <c r="F150" s="163" t="s">
        <v>1690</v>
      </c>
      <c r="H150" s="162" t="s">
        <v>3</v>
      </c>
      <c r="I150" s="164"/>
      <c r="L150" s="160"/>
      <c r="M150" s="165"/>
      <c r="T150" s="166"/>
      <c r="AT150" s="162" t="s">
        <v>154</v>
      </c>
      <c r="AU150" s="162" t="s">
        <v>83</v>
      </c>
      <c r="AV150" s="12" t="s">
        <v>81</v>
      </c>
      <c r="AW150" s="12" t="s">
        <v>35</v>
      </c>
      <c r="AX150" s="12" t="s">
        <v>74</v>
      </c>
      <c r="AY150" s="162" t="s">
        <v>139</v>
      </c>
    </row>
    <row r="151" spans="2:65" s="12" customFormat="1">
      <c r="B151" s="160"/>
      <c r="D151" s="161" t="s">
        <v>154</v>
      </c>
      <c r="E151" s="162" t="s">
        <v>3</v>
      </c>
      <c r="F151" s="163" t="s">
        <v>1691</v>
      </c>
      <c r="H151" s="162" t="s">
        <v>3</v>
      </c>
      <c r="I151" s="164"/>
      <c r="L151" s="160"/>
      <c r="M151" s="165"/>
      <c r="T151" s="166"/>
      <c r="AT151" s="162" t="s">
        <v>154</v>
      </c>
      <c r="AU151" s="162" t="s">
        <v>83</v>
      </c>
      <c r="AV151" s="12" t="s">
        <v>81</v>
      </c>
      <c r="AW151" s="12" t="s">
        <v>35</v>
      </c>
      <c r="AX151" s="12" t="s">
        <v>74</v>
      </c>
      <c r="AY151" s="162" t="s">
        <v>139</v>
      </c>
    </row>
    <row r="152" spans="2:65" s="12" customFormat="1" ht="20.399999999999999">
      <c r="B152" s="160"/>
      <c r="D152" s="161" t="s">
        <v>154</v>
      </c>
      <c r="E152" s="162" t="s">
        <v>3</v>
      </c>
      <c r="F152" s="163" t="s">
        <v>1745</v>
      </c>
      <c r="H152" s="162" t="s">
        <v>3</v>
      </c>
      <c r="I152" s="164"/>
      <c r="L152" s="160"/>
      <c r="M152" s="165"/>
      <c r="T152" s="166"/>
      <c r="AT152" s="162" t="s">
        <v>154</v>
      </c>
      <c r="AU152" s="162" t="s">
        <v>83</v>
      </c>
      <c r="AV152" s="12" t="s">
        <v>81</v>
      </c>
      <c r="AW152" s="12" t="s">
        <v>35</v>
      </c>
      <c r="AX152" s="12" t="s">
        <v>74</v>
      </c>
      <c r="AY152" s="162" t="s">
        <v>139</v>
      </c>
    </row>
    <row r="153" spans="2:65" s="13" customFormat="1">
      <c r="B153" s="167"/>
      <c r="D153" s="161" t="s">
        <v>154</v>
      </c>
      <c r="E153" s="168" t="s">
        <v>3</v>
      </c>
      <c r="F153" s="169" t="s">
        <v>81</v>
      </c>
      <c r="H153" s="170">
        <v>1</v>
      </c>
      <c r="I153" s="171"/>
      <c r="L153" s="167"/>
      <c r="M153" s="172"/>
      <c r="T153" s="173"/>
      <c r="AT153" s="168" t="s">
        <v>154</v>
      </c>
      <c r="AU153" s="168" t="s">
        <v>83</v>
      </c>
      <c r="AV153" s="13" t="s">
        <v>83</v>
      </c>
      <c r="AW153" s="13" t="s">
        <v>35</v>
      </c>
      <c r="AX153" s="13" t="s">
        <v>81</v>
      </c>
      <c r="AY153" s="168" t="s">
        <v>139</v>
      </c>
    </row>
    <row r="154" spans="2:65" s="1" customFormat="1" ht="16.5" customHeight="1">
      <c r="B154" s="132"/>
      <c r="C154" s="133">
        <v>14</v>
      </c>
      <c r="D154" s="133" t="s">
        <v>142</v>
      </c>
      <c r="E154" s="134" t="s">
        <v>1746</v>
      </c>
      <c r="F154" s="135" t="s">
        <v>1747</v>
      </c>
      <c r="G154" s="136" t="s">
        <v>327</v>
      </c>
      <c r="H154" s="137">
        <v>1</v>
      </c>
      <c r="I154" s="138"/>
      <c r="J154" s="139">
        <f>ROUND(I154*H154,2)</f>
        <v>0</v>
      </c>
      <c r="K154" s="135" t="s">
        <v>3</v>
      </c>
      <c r="L154" s="33"/>
      <c r="M154" s="140" t="s">
        <v>3</v>
      </c>
      <c r="N154" s="141" t="s">
        <v>45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1688</v>
      </c>
      <c r="AT154" s="144" t="s">
        <v>142</v>
      </c>
      <c r="AU154" s="144" t="s">
        <v>83</v>
      </c>
      <c r="AY154" s="18" t="s">
        <v>139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8" t="s">
        <v>81</v>
      </c>
      <c r="BK154" s="145">
        <f>ROUND(I154*H154,2)</f>
        <v>0</v>
      </c>
      <c r="BL154" s="18" t="s">
        <v>1688</v>
      </c>
      <c r="BM154" s="144" t="s">
        <v>1748</v>
      </c>
    </row>
    <row r="155" spans="2:65" s="12" customFormat="1" ht="20.399999999999999">
      <c r="B155" s="160"/>
      <c r="D155" s="161" t="s">
        <v>154</v>
      </c>
      <c r="E155" s="162" t="s">
        <v>3</v>
      </c>
      <c r="F155" s="163" t="s">
        <v>1690</v>
      </c>
      <c r="H155" s="162" t="s">
        <v>3</v>
      </c>
      <c r="I155" s="164"/>
      <c r="L155" s="160"/>
      <c r="M155" s="165"/>
      <c r="T155" s="166"/>
      <c r="AT155" s="162" t="s">
        <v>154</v>
      </c>
      <c r="AU155" s="162" t="s">
        <v>83</v>
      </c>
      <c r="AV155" s="12" t="s">
        <v>81</v>
      </c>
      <c r="AW155" s="12" t="s">
        <v>35</v>
      </c>
      <c r="AX155" s="12" t="s">
        <v>74</v>
      </c>
      <c r="AY155" s="162" t="s">
        <v>139</v>
      </c>
    </row>
    <row r="156" spans="2:65" s="12" customFormat="1">
      <c r="B156" s="160"/>
      <c r="D156" s="161" t="s">
        <v>154</v>
      </c>
      <c r="E156" s="162" t="s">
        <v>3</v>
      </c>
      <c r="F156" s="163" t="s">
        <v>1691</v>
      </c>
      <c r="H156" s="162" t="s">
        <v>3</v>
      </c>
      <c r="I156" s="164"/>
      <c r="L156" s="160"/>
      <c r="M156" s="165"/>
      <c r="T156" s="166"/>
      <c r="AT156" s="162" t="s">
        <v>154</v>
      </c>
      <c r="AU156" s="162" t="s">
        <v>83</v>
      </c>
      <c r="AV156" s="12" t="s">
        <v>81</v>
      </c>
      <c r="AW156" s="12" t="s">
        <v>35</v>
      </c>
      <c r="AX156" s="12" t="s">
        <v>74</v>
      </c>
      <c r="AY156" s="162" t="s">
        <v>139</v>
      </c>
    </row>
    <row r="157" spans="2:65" s="12" customFormat="1">
      <c r="B157" s="160"/>
      <c r="D157" s="161" t="s">
        <v>154</v>
      </c>
      <c r="E157" s="162" t="s">
        <v>3</v>
      </c>
      <c r="F157" s="163" t="s">
        <v>1749</v>
      </c>
      <c r="H157" s="162" t="s">
        <v>3</v>
      </c>
      <c r="I157" s="164"/>
      <c r="L157" s="160"/>
      <c r="M157" s="165"/>
      <c r="T157" s="166"/>
      <c r="AT157" s="162" t="s">
        <v>154</v>
      </c>
      <c r="AU157" s="162" t="s">
        <v>83</v>
      </c>
      <c r="AV157" s="12" t="s">
        <v>81</v>
      </c>
      <c r="AW157" s="12" t="s">
        <v>35</v>
      </c>
      <c r="AX157" s="12" t="s">
        <v>74</v>
      </c>
      <c r="AY157" s="162" t="s">
        <v>139</v>
      </c>
    </row>
    <row r="158" spans="2:65" s="13" customFormat="1">
      <c r="B158" s="167"/>
      <c r="D158" s="161" t="s">
        <v>154</v>
      </c>
      <c r="E158" s="168" t="s">
        <v>3</v>
      </c>
      <c r="F158" s="169" t="s">
        <v>81</v>
      </c>
      <c r="H158" s="170">
        <v>1</v>
      </c>
      <c r="I158" s="171"/>
      <c r="L158" s="167"/>
      <c r="M158" s="172"/>
      <c r="T158" s="173"/>
      <c r="AT158" s="168" t="s">
        <v>154</v>
      </c>
      <c r="AU158" s="168" t="s">
        <v>83</v>
      </c>
      <c r="AV158" s="13" t="s">
        <v>83</v>
      </c>
      <c r="AW158" s="13" t="s">
        <v>35</v>
      </c>
      <c r="AX158" s="13" t="s">
        <v>81</v>
      </c>
      <c r="AY158" s="168" t="s">
        <v>139</v>
      </c>
    </row>
    <row r="159" spans="2:65" s="1" customFormat="1" ht="16.5" customHeight="1">
      <c r="B159" s="132"/>
      <c r="C159" s="133">
        <v>15</v>
      </c>
      <c r="D159" s="133" t="s">
        <v>142</v>
      </c>
      <c r="E159" s="134" t="s">
        <v>1750</v>
      </c>
      <c r="F159" s="135" t="s">
        <v>1751</v>
      </c>
      <c r="G159" s="136" t="s">
        <v>327</v>
      </c>
      <c r="H159" s="137">
        <v>1</v>
      </c>
      <c r="I159" s="138"/>
      <c r="J159" s="139">
        <f>ROUND(I159*H159,2)</f>
        <v>0</v>
      </c>
      <c r="K159" s="135" t="s">
        <v>3</v>
      </c>
      <c r="L159" s="33"/>
      <c r="M159" s="140" t="s">
        <v>3</v>
      </c>
      <c r="N159" s="141" t="s">
        <v>45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1688</v>
      </c>
      <c r="AT159" s="144" t="s">
        <v>142</v>
      </c>
      <c r="AU159" s="144" t="s">
        <v>83</v>
      </c>
      <c r="AY159" s="18" t="s">
        <v>139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8" t="s">
        <v>81</v>
      </c>
      <c r="BK159" s="145">
        <f>ROUND(I159*H159,2)</f>
        <v>0</v>
      </c>
      <c r="BL159" s="18" t="s">
        <v>1688</v>
      </c>
      <c r="BM159" s="144" t="s">
        <v>1752</v>
      </c>
    </row>
    <row r="160" spans="2:65" s="12" customFormat="1" ht="20.399999999999999">
      <c r="B160" s="160"/>
      <c r="D160" s="161" t="s">
        <v>154</v>
      </c>
      <c r="E160" s="162" t="s">
        <v>3</v>
      </c>
      <c r="F160" s="163" t="s">
        <v>1690</v>
      </c>
      <c r="H160" s="162" t="s">
        <v>3</v>
      </c>
      <c r="I160" s="164"/>
      <c r="L160" s="160"/>
      <c r="M160" s="165"/>
      <c r="T160" s="166"/>
      <c r="AT160" s="162" t="s">
        <v>154</v>
      </c>
      <c r="AU160" s="162" t="s">
        <v>83</v>
      </c>
      <c r="AV160" s="12" t="s">
        <v>81</v>
      </c>
      <c r="AW160" s="12" t="s">
        <v>35</v>
      </c>
      <c r="AX160" s="12" t="s">
        <v>74</v>
      </c>
      <c r="AY160" s="162" t="s">
        <v>139</v>
      </c>
    </row>
    <row r="161" spans="2:65" s="12" customFormat="1">
      <c r="B161" s="160"/>
      <c r="D161" s="161" t="s">
        <v>154</v>
      </c>
      <c r="E161" s="162" t="s">
        <v>3</v>
      </c>
      <c r="F161" s="163" t="s">
        <v>1691</v>
      </c>
      <c r="H161" s="162" t="s">
        <v>3</v>
      </c>
      <c r="I161" s="164"/>
      <c r="L161" s="160"/>
      <c r="M161" s="165"/>
      <c r="T161" s="166"/>
      <c r="AT161" s="162" t="s">
        <v>154</v>
      </c>
      <c r="AU161" s="162" t="s">
        <v>83</v>
      </c>
      <c r="AV161" s="12" t="s">
        <v>81</v>
      </c>
      <c r="AW161" s="12" t="s">
        <v>35</v>
      </c>
      <c r="AX161" s="12" t="s">
        <v>74</v>
      </c>
      <c r="AY161" s="162" t="s">
        <v>139</v>
      </c>
    </row>
    <row r="162" spans="2:65" s="12" customFormat="1">
      <c r="B162" s="160"/>
      <c r="D162" s="161" t="s">
        <v>154</v>
      </c>
      <c r="E162" s="162" t="s">
        <v>3</v>
      </c>
      <c r="F162" s="163" t="s">
        <v>1753</v>
      </c>
      <c r="H162" s="162" t="s">
        <v>3</v>
      </c>
      <c r="I162" s="164"/>
      <c r="L162" s="160"/>
      <c r="M162" s="165"/>
      <c r="T162" s="166"/>
      <c r="AT162" s="162" t="s">
        <v>154</v>
      </c>
      <c r="AU162" s="162" t="s">
        <v>83</v>
      </c>
      <c r="AV162" s="12" t="s">
        <v>81</v>
      </c>
      <c r="AW162" s="12" t="s">
        <v>35</v>
      </c>
      <c r="AX162" s="12" t="s">
        <v>74</v>
      </c>
      <c r="AY162" s="162" t="s">
        <v>139</v>
      </c>
    </row>
    <row r="163" spans="2:65" s="13" customFormat="1">
      <c r="B163" s="167"/>
      <c r="D163" s="161" t="s">
        <v>154</v>
      </c>
      <c r="E163" s="168" t="s">
        <v>3</v>
      </c>
      <c r="F163" s="169" t="s">
        <v>81</v>
      </c>
      <c r="H163" s="170">
        <v>1</v>
      </c>
      <c r="I163" s="171"/>
      <c r="L163" s="167"/>
      <c r="M163" s="172"/>
      <c r="T163" s="173"/>
      <c r="AT163" s="168" t="s">
        <v>154</v>
      </c>
      <c r="AU163" s="168" t="s">
        <v>83</v>
      </c>
      <c r="AV163" s="13" t="s">
        <v>83</v>
      </c>
      <c r="AW163" s="13" t="s">
        <v>35</v>
      </c>
      <c r="AX163" s="13" t="s">
        <v>81</v>
      </c>
      <c r="AY163" s="168" t="s">
        <v>139</v>
      </c>
    </row>
    <row r="164" spans="2:65" s="1" customFormat="1" ht="21.75" customHeight="1">
      <c r="B164" s="132"/>
      <c r="C164" s="133">
        <v>16</v>
      </c>
      <c r="D164" s="133" t="s">
        <v>142</v>
      </c>
      <c r="E164" s="134" t="s">
        <v>1754</v>
      </c>
      <c r="F164" s="135" t="s">
        <v>1755</v>
      </c>
      <c r="G164" s="136" t="s">
        <v>327</v>
      </c>
      <c r="H164" s="137">
        <v>1</v>
      </c>
      <c r="I164" s="138"/>
      <c r="J164" s="139">
        <f>ROUND(I164*H164,2)</f>
        <v>0</v>
      </c>
      <c r="K164" s="135" t="s">
        <v>3</v>
      </c>
      <c r="L164" s="33"/>
      <c r="M164" s="140" t="s">
        <v>3</v>
      </c>
      <c r="N164" s="141" t="s">
        <v>45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1688</v>
      </c>
      <c r="AT164" s="144" t="s">
        <v>142</v>
      </c>
      <c r="AU164" s="144" t="s">
        <v>83</v>
      </c>
      <c r="AY164" s="18" t="s">
        <v>139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8" t="s">
        <v>81</v>
      </c>
      <c r="BK164" s="145">
        <f>ROUND(I164*H164,2)</f>
        <v>0</v>
      </c>
      <c r="BL164" s="18" t="s">
        <v>1688</v>
      </c>
      <c r="BM164" s="144" t="s">
        <v>1756</v>
      </c>
    </row>
    <row r="165" spans="2:65" s="11" customFormat="1" ht="22.8" customHeight="1">
      <c r="B165" s="120"/>
      <c r="D165" s="121" t="s">
        <v>73</v>
      </c>
      <c r="E165" s="130" t="s">
        <v>1757</v>
      </c>
      <c r="F165" s="130" t="s">
        <v>1758</v>
      </c>
      <c r="I165" s="123"/>
      <c r="J165" s="131">
        <f>BK165</f>
        <v>0</v>
      </c>
      <c r="L165" s="120"/>
      <c r="M165" s="125"/>
      <c r="P165" s="126">
        <f>SUM(P166:P170)</f>
        <v>0</v>
      </c>
      <c r="R165" s="126">
        <f>SUM(R166:R170)</f>
        <v>0</v>
      </c>
      <c r="T165" s="127">
        <f>SUM(T166:T170)</f>
        <v>0</v>
      </c>
      <c r="AR165" s="121" t="s">
        <v>166</v>
      </c>
      <c r="AT165" s="128" t="s">
        <v>73</v>
      </c>
      <c r="AU165" s="128" t="s">
        <v>81</v>
      </c>
      <c r="AY165" s="121" t="s">
        <v>139</v>
      </c>
      <c r="BK165" s="129">
        <f>SUM(BK166:BK170)</f>
        <v>0</v>
      </c>
    </row>
    <row r="166" spans="2:65" s="1" customFormat="1" ht="16.5" customHeight="1">
      <c r="B166" s="132"/>
      <c r="C166" s="133">
        <v>17</v>
      </c>
      <c r="D166" s="133" t="s">
        <v>142</v>
      </c>
      <c r="E166" s="134" t="s">
        <v>1759</v>
      </c>
      <c r="F166" s="135" t="s">
        <v>1760</v>
      </c>
      <c r="G166" s="136" t="s">
        <v>327</v>
      </c>
      <c r="H166" s="137">
        <v>1</v>
      </c>
      <c r="I166" s="138"/>
      <c r="J166" s="139">
        <f>ROUND(I166*H166,2)</f>
        <v>0</v>
      </c>
      <c r="K166" s="135" t="s">
        <v>3</v>
      </c>
      <c r="L166" s="33"/>
      <c r="M166" s="140" t="s">
        <v>3</v>
      </c>
      <c r="N166" s="141" t="s">
        <v>45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1688</v>
      </c>
      <c r="AT166" s="144" t="s">
        <v>142</v>
      </c>
      <c r="AU166" s="144" t="s">
        <v>83</v>
      </c>
      <c r="AY166" s="18" t="s">
        <v>139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8" t="s">
        <v>81</v>
      </c>
      <c r="BK166" s="145">
        <f>ROUND(I166*H166,2)</f>
        <v>0</v>
      </c>
      <c r="BL166" s="18" t="s">
        <v>1688</v>
      </c>
      <c r="BM166" s="144" t="s">
        <v>1761</v>
      </c>
    </row>
    <row r="167" spans="2:65" s="12" customFormat="1" ht="20.399999999999999">
      <c r="B167" s="160"/>
      <c r="D167" s="161" t="s">
        <v>154</v>
      </c>
      <c r="E167" s="162" t="s">
        <v>3</v>
      </c>
      <c r="F167" s="163" t="s">
        <v>1690</v>
      </c>
      <c r="H167" s="162" t="s">
        <v>3</v>
      </c>
      <c r="I167" s="164"/>
      <c r="L167" s="160"/>
      <c r="M167" s="165"/>
      <c r="T167" s="166"/>
      <c r="AT167" s="162" t="s">
        <v>154</v>
      </c>
      <c r="AU167" s="162" t="s">
        <v>83</v>
      </c>
      <c r="AV167" s="12" t="s">
        <v>81</v>
      </c>
      <c r="AW167" s="12" t="s">
        <v>35</v>
      </c>
      <c r="AX167" s="12" t="s">
        <v>74</v>
      </c>
      <c r="AY167" s="162" t="s">
        <v>139</v>
      </c>
    </row>
    <row r="168" spans="2:65" s="12" customFormat="1">
      <c r="B168" s="160"/>
      <c r="D168" s="161" t="s">
        <v>154</v>
      </c>
      <c r="E168" s="162" t="s">
        <v>3</v>
      </c>
      <c r="F168" s="163" t="s">
        <v>1691</v>
      </c>
      <c r="H168" s="162" t="s">
        <v>3</v>
      </c>
      <c r="I168" s="164"/>
      <c r="L168" s="160"/>
      <c r="M168" s="165"/>
      <c r="T168" s="166"/>
      <c r="AT168" s="162" t="s">
        <v>154</v>
      </c>
      <c r="AU168" s="162" t="s">
        <v>83</v>
      </c>
      <c r="AV168" s="12" t="s">
        <v>81</v>
      </c>
      <c r="AW168" s="12" t="s">
        <v>35</v>
      </c>
      <c r="AX168" s="12" t="s">
        <v>74</v>
      </c>
      <c r="AY168" s="162" t="s">
        <v>139</v>
      </c>
    </row>
    <row r="169" spans="2:65" s="12" customFormat="1" ht="20.399999999999999">
      <c r="B169" s="160"/>
      <c r="D169" s="161" t="s">
        <v>154</v>
      </c>
      <c r="E169" s="162" t="s">
        <v>3</v>
      </c>
      <c r="F169" s="163" t="s">
        <v>1762</v>
      </c>
      <c r="H169" s="162" t="s">
        <v>3</v>
      </c>
      <c r="I169" s="164"/>
      <c r="L169" s="160"/>
      <c r="M169" s="165"/>
      <c r="T169" s="166"/>
      <c r="AT169" s="162" t="s">
        <v>154</v>
      </c>
      <c r="AU169" s="162" t="s">
        <v>83</v>
      </c>
      <c r="AV169" s="12" t="s">
        <v>81</v>
      </c>
      <c r="AW169" s="12" t="s">
        <v>35</v>
      </c>
      <c r="AX169" s="12" t="s">
        <v>74</v>
      </c>
      <c r="AY169" s="162" t="s">
        <v>139</v>
      </c>
    </row>
    <row r="170" spans="2:65" s="13" customFormat="1">
      <c r="B170" s="167"/>
      <c r="D170" s="161" t="s">
        <v>154</v>
      </c>
      <c r="E170" s="168" t="s">
        <v>3</v>
      </c>
      <c r="F170" s="169" t="s">
        <v>81</v>
      </c>
      <c r="H170" s="170">
        <v>1</v>
      </c>
      <c r="I170" s="171"/>
      <c r="L170" s="167"/>
      <c r="M170" s="172"/>
      <c r="T170" s="173"/>
      <c r="AT170" s="168" t="s">
        <v>154</v>
      </c>
      <c r="AU170" s="168" t="s">
        <v>83</v>
      </c>
      <c r="AV170" s="13" t="s">
        <v>83</v>
      </c>
      <c r="AW170" s="13" t="s">
        <v>35</v>
      </c>
      <c r="AX170" s="13" t="s">
        <v>81</v>
      </c>
      <c r="AY170" s="168" t="s">
        <v>139</v>
      </c>
    </row>
    <row r="171" spans="2:65" s="11" customFormat="1" ht="22.8" customHeight="1">
      <c r="B171" s="120"/>
      <c r="D171" s="121" t="s">
        <v>73</v>
      </c>
      <c r="E171" s="130" t="s">
        <v>1763</v>
      </c>
      <c r="F171" s="130" t="s">
        <v>331</v>
      </c>
      <c r="I171" s="123"/>
      <c r="J171" s="131">
        <f>BK171</f>
        <v>0</v>
      </c>
      <c r="L171" s="120"/>
      <c r="M171" s="125"/>
      <c r="P171" s="126">
        <f>SUM(P172:P176)</f>
        <v>0</v>
      </c>
      <c r="R171" s="126">
        <f>SUM(R172:R176)</f>
        <v>0</v>
      </c>
      <c r="T171" s="127">
        <f>SUM(T172:T176)</f>
        <v>0</v>
      </c>
      <c r="AR171" s="121" t="s">
        <v>166</v>
      </c>
      <c r="AT171" s="128" t="s">
        <v>73</v>
      </c>
      <c r="AU171" s="128" t="s">
        <v>81</v>
      </c>
      <c r="AY171" s="121" t="s">
        <v>139</v>
      </c>
      <c r="BK171" s="129">
        <f>SUM(BK172:BK176)</f>
        <v>0</v>
      </c>
    </row>
    <row r="172" spans="2:65" s="1" customFormat="1" ht="16.5" customHeight="1">
      <c r="B172" s="132"/>
      <c r="C172" s="133">
        <v>18</v>
      </c>
      <c r="D172" s="133" t="s">
        <v>142</v>
      </c>
      <c r="E172" s="134" t="s">
        <v>1764</v>
      </c>
      <c r="F172" s="135" t="s">
        <v>1765</v>
      </c>
      <c r="G172" s="136" t="s">
        <v>327</v>
      </c>
      <c r="H172" s="137">
        <v>1</v>
      </c>
      <c r="I172" s="138"/>
      <c r="J172" s="139">
        <f>ROUND(I172*H172,2)</f>
        <v>0</v>
      </c>
      <c r="K172" s="135" t="s">
        <v>3</v>
      </c>
      <c r="L172" s="33"/>
      <c r="M172" s="140" t="s">
        <v>3</v>
      </c>
      <c r="N172" s="141" t="s">
        <v>45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1688</v>
      </c>
      <c r="AT172" s="144" t="s">
        <v>142</v>
      </c>
      <c r="AU172" s="144" t="s">
        <v>83</v>
      </c>
      <c r="AY172" s="18" t="s">
        <v>139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8" t="s">
        <v>81</v>
      </c>
      <c r="BK172" s="145">
        <f>ROUND(I172*H172,2)</f>
        <v>0</v>
      </c>
      <c r="BL172" s="18" t="s">
        <v>1688</v>
      </c>
      <c r="BM172" s="144" t="s">
        <v>1766</v>
      </c>
    </row>
    <row r="173" spans="2:65" s="12" customFormat="1" ht="20.399999999999999">
      <c r="B173" s="160"/>
      <c r="D173" s="161" t="s">
        <v>154</v>
      </c>
      <c r="E173" s="162" t="s">
        <v>3</v>
      </c>
      <c r="F173" s="163" t="s">
        <v>1690</v>
      </c>
      <c r="H173" s="162" t="s">
        <v>3</v>
      </c>
      <c r="I173" s="164"/>
      <c r="L173" s="160"/>
      <c r="M173" s="165"/>
      <c r="T173" s="166"/>
      <c r="AT173" s="162" t="s">
        <v>154</v>
      </c>
      <c r="AU173" s="162" t="s">
        <v>83</v>
      </c>
      <c r="AV173" s="12" t="s">
        <v>81</v>
      </c>
      <c r="AW173" s="12" t="s">
        <v>35</v>
      </c>
      <c r="AX173" s="12" t="s">
        <v>74</v>
      </c>
      <c r="AY173" s="162" t="s">
        <v>139</v>
      </c>
    </row>
    <row r="174" spans="2:65" s="12" customFormat="1">
      <c r="B174" s="160"/>
      <c r="D174" s="161" t="s">
        <v>154</v>
      </c>
      <c r="E174" s="162" t="s">
        <v>3</v>
      </c>
      <c r="F174" s="163" t="s">
        <v>1691</v>
      </c>
      <c r="H174" s="162" t="s">
        <v>3</v>
      </c>
      <c r="I174" s="164"/>
      <c r="L174" s="160"/>
      <c r="M174" s="165"/>
      <c r="T174" s="166"/>
      <c r="AT174" s="162" t="s">
        <v>154</v>
      </c>
      <c r="AU174" s="162" t="s">
        <v>83</v>
      </c>
      <c r="AV174" s="12" t="s">
        <v>81</v>
      </c>
      <c r="AW174" s="12" t="s">
        <v>35</v>
      </c>
      <c r="AX174" s="12" t="s">
        <v>74</v>
      </c>
      <c r="AY174" s="162" t="s">
        <v>139</v>
      </c>
    </row>
    <row r="175" spans="2:65" s="12" customFormat="1" ht="20.399999999999999">
      <c r="B175" s="160"/>
      <c r="D175" s="161" t="s">
        <v>154</v>
      </c>
      <c r="E175" s="162" t="s">
        <v>3</v>
      </c>
      <c r="F175" s="163" t="s">
        <v>1767</v>
      </c>
      <c r="H175" s="162" t="s">
        <v>3</v>
      </c>
      <c r="I175" s="164"/>
      <c r="L175" s="160"/>
      <c r="M175" s="165"/>
      <c r="T175" s="166"/>
      <c r="AT175" s="162" t="s">
        <v>154</v>
      </c>
      <c r="AU175" s="162" t="s">
        <v>83</v>
      </c>
      <c r="AV175" s="12" t="s">
        <v>81</v>
      </c>
      <c r="AW175" s="12" t="s">
        <v>35</v>
      </c>
      <c r="AX175" s="12" t="s">
        <v>74</v>
      </c>
      <c r="AY175" s="162" t="s">
        <v>139</v>
      </c>
    </row>
    <row r="176" spans="2:65" s="13" customFormat="1">
      <c r="B176" s="167"/>
      <c r="D176" s="161" t="s">
        <v>154</v>
      </c>
      <c r="E176" s="168" t="s">
        <v>3</v>
      </c>
      <c r="F176" s="169" t="s">
        <v>81</v>
      </c>
      <c r="H176" s="170">
        <v>1</v>
      </c>
      <c r="I176" s="171"/>
      <c r="L176" s="167"/>
      <c r="M176" s="174"/>
      <c r="N176" s="175"/>
      <c r="O176" s="175"/>
      <c r="P176" s="175"/>
      <c r="Q176" s="175"/>
      <c r="R176" s="175"/>
      <c r="S176" s="175"/>
      <c r="T176" s="176"/>
      <c r="AT176" s="168" t="s">
        <v>154</v>
      </c>
      <c r="AU176" s="168" t="s">
        <v>83</v>
      </c>
      <c r="AV176" s="13" t="s">
        <v>83</v>
      </c>
      <c r="AW176" s="13" t="s">
        <v>35</v>
      </c>
      <c r="AX176" s="13" t="s">
        <v>81</v>
      </c>
      <c r="AY176" s="168" t="s">
        <v>139</v>
      </c>
    </row>
    <row r="177" spans="2:12" s="1" customFormat="1" ht="6.9" customHeight="1">
      <c r="B177" s="42"/>
      <c r="C177" s="43"/>
      <c r="D177" s="43"/>
      <c r="E177" s="43"/>
      <c r="F177" s="43"/>
      <c r="G177" s="43"/>
      <c r="H177" s="43"/>
      <c r="I177" s="43"/>
      <c r="J177" s="43"/>
      <c r="K177" s="43"/>
      <c r="L177" s="33"/>
    </row>
  </sheetData>
  <autoFilter ref="C84:K176" xr:uid="{00000000-0009-0000-0000-00000E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0.199999999999999"/>
  <cols>
    <col min="1" max="1" width="8.28515625" style="203" customWidth="1"/>
    <col min="2" max="2" width="1.7109375" style="203" customWidth="1"/>
    <col min="3" max="4" width="5" style="203" customWidth="1"/>
    <col min="5" max="5" width="11.7109375" style="203" customWidth="1"/>
    <col min="6" max="6" width="9.140625" style="203" customWidth="1"/>
    <col min="7" max="7" width="5" style="203" customWidth="1"/>
    <col min="8" max="8" width="77.85546875" style="203" customWidth="1"/>
    <col min="9" max="10" width="20" style="203" customWidth="1"/>
    <col min="11" max="11" width="1.7109375" style="203" customWidth="1"/>
  </cols>
  <sheetData>
    <row r="1" spans="2:11" customFormat="1" ht="37.5" customHeight="1"/>
    <row r="2" spans="2:11" customFormat="1" ht="7.5" customHeight="1">
      <c r="B2" s="204"/>
      <c r="C2" s="205"/>
      <c r="D2" s="205"/>
      <c r="E2" s="205"/>
      <c r="F2" s="205"/>
      <c r="G2" s="205"/>
      <c r="H2" s="205"/>
      <c r="I2" s="205"/>
      <c r="J2" s="205"/>
      <c r="K2" s="206"/>
    </row>
    <row r="3" spans="2:11" s="16" customFormat="1" ht="45" customHeight="1">
      <c r="B3" s="207"/>
      <c r="C3" s="337" t="s">
        <v>1768</v>
      </c>
      <c r="D3" s="337"/>
      <c r="E3" s="337"/>
      <c r="F3" s="337"/>
      <c r="G3" s="337"/>
      <c r="H3" s="337"/>
      <c r="I3" s="337"/>
      <c r="J3" s="337"/>
      <c r="K3" s="208"/>
    </row>
    <row r="4" spans="2:11" customFormat="1" ht="25.5" customHeight="1">
      <c r="B4" s="209"/>
      <c r="C4" s="342" t="s">
        <v>1769</v>
      </c>
      <c r="D4" s="342"/>
      <c r="E4" s="342"/>
      <c r="F4" s="342"/>
      <c r="G4" s="342"/>
      <c r="H4" s="342"/>
      <c r="I4" s="342"/>
      <c r="J4" s="342"/>
      <c r="K4" s="210"/>
    </row>
    <row r="5" spans="2:11" customFormat="1" ht="5.25" customHeight="1">
      <c r="B5" s="209"/>
      <c r="C5" s="211"/>
      <c r="D5" s="211"/>
      <c r="E5" s="211"/>
      <c r="F5" s="211"/>
      <c r="G5" s="211"/>
      <c r="H5" s="211"/>
      <c r="I5" s="211"/>
      <c r="J5" s="211"/>
      <c r="K5" s="210"/>
    </row>
    <row r="6" spans="2:11" customFormat="1" ht="15" customHeight="1">
      <c r="B6" s="209"/>
      <c r="C6" s="341" t="s">
        <v>1770</v>
      </c>
      <c r="D6" s="341"/>
      <c r="E6" s="341"/>
      <c r="F6" s="341"/>
      <c r="G6" s="341"/>
      <c r="H6" s="341"/>
      <c r="I6" s="341"/>
      <c r="J6" s="341"/>
      <c r="K6" s="210"/>
    </row>
    <row r="7" spans="2:11" customFormat="1" ht="15" customHeight="1">
      <c r="B7" s="213"/>
      <c r="C7" s="341" t="s">
        <v>1771</v>
      </c>
      <c r="D7" s="341"/>
      <c r="E7" s="341"/>
      <c r="F7" s="341"/>
      <c r="G7" s="341"/>
      <c r="H7" s="341"/>
      <c r="I7" s="341"/>
      <c r="J7" s="341"/>
      <c r="K7" s="210"/>
    </row>
    <row r="8" spans="2:11" customFormat="1" ht="12.75" customHeight="1">
      <c r="B8" s="213"/>
      <c r="C8" s="212"/>
      <c r="D8" s="212"/>
      <c r="E8" s="212"/>
      <c r="F8" s="212"/>
      <c r="G8" s="212"/>
      <c r="H8" s="212"/>
      <c r="I8" s="212"/>
      <c r="J8" s="212"/>
      <c r="K8" s="210"/>
    </row>
    <row r="9" spans="2:11" customFormat="1" ht="15" customHeight="1">
      <c r="B9" s="213"/>
      <c r="C9" s="341" t="s">
        <v>1772</v>
      </c>
      <c r="D9" s="341"/>
      <c r="E9" s="341"/>
      <c r="F9" s="341"/>
      <c r="G9" s="341"/>
      <c r="H9" s="341"/>
      <c r="I9" s="341"/>
      <c r="J9" s="341"/>
      <c r="K9" s="210"/>
    </row>
    <row r="10" spans="2:11" customFormat="1" ht="15" customHeight="1">
      <c r="B10" s="213"/>
      <c r="C10" s="212"/>
      <c r="D10" s="341" t="s">
        <v>1773</v>
      </c>
      <c r="E10" s="341"/>
      <c r="F10" s="341"/>
      <c r="G10" s="341"/>
      <c r="H10" s="341"/>
      <c r="I10" s="341"/>
      <c r="J10" s="341"/>
      <c r="K10" s="210"/>
    </row>
    <row r="11" spans="2:11" customFormat="1" ht="15" customHeight="1">
      <c r="B11" s="213"/>
      <c r="C11" s="214"/>
      <c r="D11" s="341" t="s">
        <v>1774</v>
      </c>
      <c r="E11" s="341"/>
      <c r="F11" s="341"/>
      <c r="G11" s="341"/>
      <c r="H11" s="341"/>
      <c r="I11" s="341"/>
      <c r="J11" s="341"/>
      <c r="K11" s="210"/>
    </row>
    <row r="12" spans="2:11" customFormat="1" ht="15" customHeight="1">
      <c r="B12" s="213"/>
      <c r="C12" s="214"/>
      <c r="D12" s="212"/>
      <c r="E12" s="212"/>
      <c r="F12" s="212"/>
      <c r="G12" s="212"/>
      <c r="H12" s="212"/>
      <c r="I12" s="212"/>
      <c r="J12" s="212"/>
      <c r="K12" s="210"/>
    </row>
    <row r="13" spans="2:11" customFormat="1" ht="15" customHeight="1">
      <c r="B13" s="213"/>
      <c r="C13" s="214"/>
      <c r="D13" s="215" t="s">
        <v>1775</v>
      </c>
      <c r="E13" s="212"/>
      <c r="F13" s="212"/>
      <c r="G13" s="212"/>
      <c r="H13" s="212"/>
      <c r="I13" s="212"/>
      <c r="J13" s="212"/>
      <c r="K13" s="210"/>
    </row>
    <row r="14" spans="2:11" customFormat="1" ht="12.75" customHeight="1">
      <c r="B14" s="213"/>
      <c r="C14" s="214"/>
      <c r="D14" s="214"/>
      <c r="E14" s="214"/>
      <c r="F14" s="214"/>
      <c r="G14" s="214"/>
      <c r="H14" s="214"/>
      <c r="I14" s="214"/>
      <c r="J14" s="214"/>
      <c r="K14" s="210"/>
    </row>
    <row r="15" spans="2:11" customFormat="1" ht="15" customHeight="1">
      <c r="B15" s="213"/>
      <c r="C15" s="214"/>
      <c r="D15" s="341" t="s">
        <v>1776</v>
      </c>
      <c r="E15" s="341"/>
      <c r="F15" s="341"/>
      <c r="G15" s="341"/>
      <c r="H15" s="341"/>
      <c r="I15" s="341"/>
      <c r="J15" s="341"/>
      <c r="K15" s="210"/>
    </row>
    <row r="16" spans="2:11" customFormat="1" ht="15" customHeight="1">
      <c r="B16" s="213"/>
      <c r="C16" s="214"/>
      <c r="D16" s="341" t="s">
        <v>1777</v>
      </c>
      <c r="E16" s="341"/>
      <c r="F16" s="341"/>
      <c r="G16" s="341"/>
      <c r="H16" s="341"/>
      <c r="I16" s="341"/>
      <c r="J16" s="341"/>
      <c r="K16" s="210"/>
    </row>
    <row r="17" spans="2:11" customFormat="1" ht="15" customHeight="1">
      <c r="B17" s="213"/>
      <c r="C17" s="214"/>
      <c r="D17" s="341" t="s">
        <v>1778</v>
      </c>
      <c r="E17" s="341"/>
      <c r="F17" s="341"/>
      <c r="G17" s="341"/>
      <c r="H17" s="341"/>
      <c r="I17" s="341"/>
      <c r="J17" s="341"/>
      <c r="K17" s="210"/>
    </row>
    <row r="18" spans="2:11" customFormat="1" ht="15" customHeight="1">
      <c r="B18" s="213"/>
      <c r="C18" s="214"/>
      <c r="D18" s="214"/>
      <c r="E18" s="216" t="s">
        <v>89</v>
      </c>
      <c r="F18" s="341" t="s">
        <v>1779</v>
      </c>
      <c r="G18" s="341"/>
      <c r="H18" s="341"/>
      <c r="I18" s="341"/>
      <c r="J18" s="341"/>
      <c r="K18" s="210"/>
    </row>
    <row r="19" spans="2:11" customFormat="1" ht="15" customHeight="1">
      <c r="B19" s="213"/>
      <c r="C19" s="214"/>
      <c r="D19" s="214"/>
      <c r="E19" s="216" t="s">
        <v>1780</v>
      </c>
      <c r="F19" s="341" t="s">
        <v>1781</v>
      </c>
      <c r="G19" s="341"/>
      <c r="H19" s="341"/>
      <c r="I19" s="341"/>
      <c r="J19" s="341"/>
      <c r="K19" s="210"/>
    </row>
    <row r="20" spans="2:11" customFormat="1" ht="15" customHeight="1">
      <c r="B20" s="213"/>
      <c r="C20" s="214"/>
      <c r="D20" s="214"/>
      <c r="E20" s="216" t="s">
        <v>80</v>
      </c>
      <c r="F20" s="341" t="s">
        <v>1782</v>
      </c>
      <c r="G20" s="341"/>
      <c r="H20" s="341"/>
      <c r="I20" s="341"/>
      <c r="J20" s="341"/>
      <c r="K20" s="210"/>
    </row>
    <row r="21" spans="2:11" customFormat="1" ht="15" customHeight="1">
      <c r="B21" s="213"/>
      <c r="C21" s="214"/>
      <c r="D21" s="214"/>
      <c r="E21" s="216" t="s">
        <v>107</v>
      </c>
      <c r="F21" s="341" t="s">
        <v>1783</v>
      </c>
      <c r="G21" s="341"/>
      <c r="H21" s="341"/>
      <c r="I21" s="341"/>
      <c r="J21" s="341"/>
      <c r="K21" s="210"/>
    </row>
    <row r="22" spans="2:11" customFormat="1" ht="15" customHeight="1">
      <c r="B22" s="213"/>
      <c r="C22" s="214"/>
      <c r="D22" s="214"/>
      <c r="E22" s="216" t="s">
        <v>330</v>
      </c>
      <c r="F22" s="341" t="s">
        <v>1784</v>
      </c>
      <c r="G22" s="341"/>
      <c r="H22" s="341"/>
      <c r="I22" s="341"/>
      <c r="J22" s="341"/>
      <c r="K22" s="210"/>
    </row>
    <row r="23" spans="2:11" customFormat="1" ht="15" customHeight="1">
      <c r="B23" s="213"/>
      <c r="C23" s="214"/>
      <c r="D23" s="214"/>
      <c r="E23" s="216" t="s">
        <v>93</v>
      </c>
      <c r="F23" s="341" t="s">
        <v>1785</v>
      </c>
      <c r="G23" s="341"/>
      <c r="H23" s="341"/>
      <c r="I23" s="341"/>
      <c r="J23" s="341"/>
      <c r="K23" s="210"/>
    </row>
    <row r="24" spans="2:11" customFormat="1" ht="12.75" customHeight="1">
      <c r="B24" s="213"/>
      <c r="C24" s="214"/>
      <c r="D24" s="214"/>
      <c r="E24" s="214"/>
      <c r="F24" s="214"/>
      <c r="G24" s="214"/>
      <c r="H24" s="214"/>
      <c r="I24" s="214"/>
      <c r="J24" s="214"/>
      <c r="K24" s="210"/>
    </row>
    <row r="25" spans="2:11" customFormat="1" ht="15" customHeight="1">
      <c r="B25" s="213"/>
      <c r="C25" s="341" t="s">
        <v>1786</v>
      </c>
      <c r="D25" s="341"/>
      <c r="E25" s="341"/>
      <c r="F25" s="341"/>
      <c r="G25" s="341"/>
      <c r="H25" s="341"/>
      <c r="I25" s="341"/>
      <c r="J25" s="341"/>
      <c r="K25" s="210"/>
    </row>
    <row r="26" spans="2:11" customFormat="1" ht="15" customHeight="1">
      <c r="B26" s="213"/>
      <c r="C26" s="341" t="s">
        <v>1787</v>
      </c>
      <c r="D26" s="341"/>
      <c r="E26" s="341"/>
      <c r="F26" s="341"/>
      <c r="G26" s="341"/>
      <c r="H26" s="341"/>
      <c r="I26" s="341"/>
      <c r="J26" s="341"/>
      <c r="K26" s="210"/>
    </row>
    <row r="27" spans="2:11" customFormat="1" ht="15" customHeight="1">
      <c r="B27" s="213"/>
      <c r="C27" s="212"/>
      <c r="D27" s="341" t="s">
        <v>1788</v>
      </c>
      <c r="E27" s="341"/>
      <c r="F27" s="341"/>
      <c r="G27" s="341"/>
      <c r="H27" s="341"/>
      <c r="I27" s="341"/>
      <c r="J27" s="341"/>
      <c r="K27" s="210"/>
    </row>
    <row r="28" spans="2:11" customFormat="1" ht="15" customHeight="1">
      <c r="B28" s="213"/>
      <c r="C28" s="214"/>
      <c r="D28" s="341" t="s">
        <v>1789</v>
      </c>
      <c r="E28" s="341"/>
      <c r="F28" s="341"/>
      <c r="G28" s="341"/>
      <c r="H28" s="341"/>
      <c r="I28" s="341"/>
      <c r="J28" s="341"/>
      <c r="K28" s="210"/>
    </row>
    <row r="29" spans="2:11" customFormat="1" ht="12.75" customHeight="1">
      <c r="B29" s="213"/>
      <c r="C29" s="214"/>
      <c r="D29" s="214"/>
      <c r="E29" s="214"/>
      <c r="F29" s="214"/>
      <c r="G29" s="214"/>
      <c r="H29" s="214"/>
      <c r="I29" s="214"/>
      <c r="J29" s="214"/>
      <c r="K29" s="210"/>
    </row>
    <row r="30" spans="2:11" customFormat="1" ht="15" customHeight="1">
      <c r="B30" s="213"/>
      <c r="C30" s="214"/>
      <c r="D30" s="341" t="s">
        <v>1790</v>
      </c>
      <c r="E30" s="341"/>
      <c r="F30" s="341"/>
      <c r="G30" s="341"/>
      <c r="H30" s="341"/>
      <c r="I30" s="341"/>
      <c r="J30" s="341"/>
      <c r="K30" s="210"/>
    </row>
    <row r="31" spans="2:11" customFormat="1" ht="15" customHeight="1">
      <c r="B31" s="213"/>
      <c r="C31" s="214"/>
      <c r="D31" s="341" t="s">
        <v>1791</v>
      </c>
      <c r="E31" s="341"/>
      <c r="F31" s="341"/>
      <c r="G31" s="341"/>
      <c r="H31" s="341"/>
      <c r="I31" s="341"/>
      <c r="J31" s="341"/>
      <c r="K31" s="210"/>
    </row>
    <row r="32" spans="2:11" customFormat="1" ht="12.75" customHeight="1">
      <c r="B32" s="213"/>
      <c r="C32" s="214"/>
      <c r="D32" s="214"/>
      <c r="E32" s="214"/>
      <c r="F32" s="214"/>
      <c r="G32" s="214"/>
      <c r="H32" s="214"/>
      <c r="I32" s="214"/>
      <c r="J32" s="214"/>
      <c r="K32" s="210"/>
    </row>
    <row r="33" spans="2:11" customFormat="1" ht="15" customHeight="1">
      <c r="B33" s="213"/>
      <c r="C33" s="214"/>
      <c r="D33" s="341" t="s">
        <v>1792</v>
      </c>
      <c r="E33" s="341"/>
      <c r="F33" s="341"/>
      <c r="G33" s="341"/>
      <c r="H33" s="341"/>
      <c r="I33" s="341"/>
      <c r="J33" s="341"/>
      <c r="K33" s="210"/>
    </row>
    <row r="34" spans="2:11" customFormat="1" ht="15" customHeight="1">
      <c r="B34" s="213"/>
      <c r="C34" s="214"/>
      <c r="D34" s="341" t="s">
        <v>1793</v>
      </c>
      <c r="E34" s="341"/>
      <c r="F34" s="341"/>
      <c r="G34" s="341"/>
      <c r="H34" s="341"/>
      <c r="I34" s="341"/>
      <c r="J34" s="341"/>
      <c r="K34" s="210"/>
    </row>
    <row r="35" spans="2:11" customFormat="1" ht="15" customHeight="1">
      <c r="B35" s="213"/>
      <c r="C35" s="214"/>
      <c r="D35" s="341" t="s">
        <v>1794</v>
      </c>
      <c r="E35" s="341"/>
      <c r="F35" s="341"/>
      <c r="G35" s="341"/>
      <c r="H35" s="341"/>
      <c r="I35" s="341"/>
      <c r="J35" s="341"/>
      <c r="K35" s="210"/>
    </row>
    <row r="36" spans="2:11" customFormat="1" ht="15" customHeight="1">
      <c r="B36" s="213"/>
      <c r="C36" s="214"/>
      <c r="D36" s="212"/>
      <c r="E36" s="215" t="s">
        <v>125</v>
      </c>
      <c r="F36" s="212"/>
      <c r="G36" s="341" t="s">
        <v>1795</v>
      </c>
      <c r="H36" s="341"/>
      <c r="I36" s="341"/>
      <c r="J36" s="341"/>
      <c r="K36" s="210"/>
    </row>
    <row r="37" spans="2:11" customFormat="1" ht="30.75" customHeight="1">
      <c r="B37" s="213"/>
      <c r="C37" s="214"/>
      <c r="D37" s="212"/>
      <c r="E37" s="215" t="s">
        <v>1796</v>
      </c>
      <c r="F37" s="212"/>
      <c r="G37" s="341" t="s">
        <v>1797</v>
      </c>
      <c r="H37" s="341"/>
      <c r="I37" s="341"/>
      <c r="J37" s="341"/>
      <c r="K37" s="210"/>
    </row>
    <row r="38" spans="2:11" customFormat="1" ht="15" customHeight="1">
      <c r="B38" s="213"/>
      <c r="C38" s="214"/>
      <c r="D38" s="212"/>
      <c r="E38" s="215" t="s">
        <v>55</v>
      </c>
      <c r="F38" s="212"/>
      <c r="G38" s="341" t="s">
        <v>1798</v>
      </c>
      <c r="H38" s="341"/>
      <c r="I38" s="341"/>
      <c r="J38" s="341"/>
      <c r="K38" s="210"/>
    </row>
    <row r="39" spans="2:11" customFormat="1" ht="15" customHeight="1">
      <c r="B39" s="213"/>
      <c r="C39" s="214"/>
      <c r="D39" s="212"/>
      <c r="E39" s="215" t="s">
        <v>56</v>
      </c>
      <c r="F39" s="212"/>
      <c r="G39" s="341" t="s">
        <v>1799</v>
      </c>
      <c r="H39" s="341"/>
      <c r="I39" s="341"/>
      <c r="J39" s="341"/>
      <c r="K39" s="210"/>
    </row>
    <row r="40" spans="2:11" customFormat="1" ht="15" customHeight="1">
      <c r="B40" s="213"/>
      <c r="C40" s="214"/>
      <c r="D40" s="212"/>
      <c r="E40" s="215" t="s">
        <v>126</v>
      </c>
      <c r="F40" s="212"/>
      <c r="G40" s="341" t="s">
        <v>1800</v>
      </c>
      <c r="H40" s="341"/>
      <c r="I40" s="341"/>
      <c r="J40" s="341"/>
      <c r="K40" s="210"/>
    </row>
    <row r="41" spans="2:11" customFormat="1" ht="15" customHeight="1">
      <c r="B41" s="213"/>
      <c r="C41" s="214"/>
      <c r="D41" s="212"/>
      <c r="E41" s="215" t="s">
        <v>127</v>
      </c>
      <c r="F41" s="212"/>
      <c r="G41" s="341" t="s">
        <v>1801</v>
      </c>
      <c r="H41" s="341"/>
      <c r="I41" s="341"/>
      <c r="J41" s="341"/>
      <c r="K41" s="210"/>
    </row>
    <row r="42" spans="2:11" customFormat="1" ht="15" customHeight="1">
      <c r="B42" s="213"/>
      <c r="C42" s="214"/>
      <c r="D42" s="212"/>
      <c r="E42" s="215" t="s">
        <v>1802</v>
      </c>
      <c r="F42" s="212"/>
      <c r="G42" s="341" t="s">
        <v>1803</v>
      </c>
      <c r="H42" s="341"/>
      <c r="I42" s="341"/>
      <c r="J42" s="341"/>
      <c r="K42" s="210"/>
    </row>
    <row r="43" spans="2:11" customFormat="1" ht="15" customHeight="1">
      <c r="B43" s="213"/>
      <c r="C43" s="214"/>
      <c r="D43" s="212"/>
      <c r="E43" s="215"/>
      <c r="F43" s="212"/>
      <c r="G43" s="341" t="s">
        <v>1804</v>
      </c>
      <c r="H43" s="341"/>
      <c r="I43" s="341"/>
      <c r="J43" s="341"/>
      <c r="K43" s="210"/>
    </row>
    <row r="44" spans="2:11" customFormat="1" ht="15" customHeight="1">
      <c r="B44" s="213"/>
      <c r="C44" s="214"/>
      <c r="D44" s="212"/>
      <c r="E44" s="215" t="s">
        <v>1805</v>
      </c>
      <c r="F44" s="212"/>
      <c r="G44" s="341" t="s">
        <v>1806</v>
      </c>
      <c r="H44" s="341"/>
      <c r="I44" s="341"/>
      <c r="J44" s="341"/>
      <c r="K44" s="210"/>
    </row>
    <row r="45" spans="2:11" customFormat="1" ht="15" customHeight="1">
      <c r="B45" s="213"/>
      <c r="C45" s="214"/>
      <c r="D45" s="212"/>
      <c r="E45" s="215" t="s">
        <v>129</v>
      </c>
      <c r="F45" s="212"/>
      <c r="G45" s="341" t="s">
        <v>1807</v>
      </c>
      <c r="H45" s="341"/>
      <c r="I45" s="341"/>
      <c r="J45" s="341"/>
      <c r="K45" s="210"/>
    </row>
    <row r="46" spans="2:11" customFormat="1" ht="12.75" customHeight="1">
      <c r="B46" s="213"/>
      <c r="C46" s="214"/>
      <c r="D46" s="212"/>
      <c r="E46" s="212"/>
      <c r="F46" s="212"/>
      <c r="G46" s="212"/>
      <c r="H46" s="212"/>
      <c r="I46" s="212"/>
      <c r="J46" s="212"/>
      <c r="K46" s="210"/>
    </row>
    <row r="47" spans="2:11" customFormat="1" ht="15" customHeight="1">
      <c r="B47" s="213"/>
      <c r="C47" s="214"/>
      <c r="D47" s="341" t="s">
        <v>1808</v>
      </c>
      <c r="E47" s="341"/>
      <c r="F47" s="341"/>
      <c r="G47" s="341"/>
      <c r="H47" s="341"/>
      <c r="I47" s="341"/>
      <c r="J47" s="341"/>
      <c r="K47" s="210"/>
    </row>
    <row r="48" spans="2:11" customFormat="1" ht="15" customHeight="1">
      <c r="B48" s="213"/>
      <c r="C48" s="214"/>
      <c r="D48" s="214"/>
      <c r="E48" s="341" t="s">
        <v>1809</v>
      </c>
      <c r="F48" s="341"/>
      <c r="G48" s="341"/>
      <c r="H48" s="341"/>
      <c r="I48" s="341"/>
      <c r="J48" s="341"/>
      <c r="K48" s="210"/>
    </row>
    <row r="49" spans="2:11" customFormat="1" ht="15" customHeight="1">
      <c r="B49" s="213"/>
      <c r="C49" s="214"/>
      <c r="D49" s="214"/>
      <c r="E49" s="341" t="s">
        <v>1810</v>
      </c>
      <c r="F49" s="341"/>
      <c r="G49" s="341"/>
      <c r="H49" s="341"/>
      <c r="I49" s="341"/>
      <c r="J49" s="341"/>
      <c r="K49" s="210"/>
    </row>
    <row r="50" spans="2:11" customFormat="1" ht="15" customHeight="1">
      <c r="B50" s="213"/>
      <c r="C50" s="214"/>
      <c r="D50" s="214"/>
      <c r="E50" s="341" t="s">
        <v>1811</v>
      </c>
      <c r="F50" s="341"/>
      <c r="G50" s="341"/>
      <c r="H50" s="341"/>
      <c r="I50" s="341"/>
      <c r="J50" s="341"/>
      <c r="K50" s="210"/>
    </row>
    <row r="51" spans="2:11" customFormat="1" ht="15" customHeight="1">
      <c r="B51" s="213"/>
      <c r="C51" s="214"/>
      <c r="D51" s="341" t="s">
        <v>1812</v>
      </c>
      <c r="E51" s="341"/>
      <c r="F51" s="341"/>
      <c r="G51" s="341"/>
      <c r="H51" s="341"/>
      <c r="I51" s="341"/>
      <c r="J51" s="341"/>
      <c r="K51" s="210"/>
    </row>
    <row r="52" spans="2:11" customFormat="1" ht="25.5" customHeight="1">
      <c r="B52" s="209"/>
      <c r="C52" s="342" t="s">
        <v>1813</v>
      </c>
      <c r="D52" s="342"/>
      <c r="E52" s="342"/>
      <c r="F52" s="342"/>
      <c r="G52" s="342"/>
      <c r="H52" s="342"/>
      <c r="I52" s="342"/>
      <c r="J52" s="342"/>
      <c r="K52" s="210"/>
    </row>
    <row r="53" spans="2:11" customFormat="1" ht="5.25" customHeight="1">
      <c r="B53" s="209"/>
      <c r="C53" s="211"/>
      <c r="D53" s="211"/>
      <c r="E53" s="211"/>
      <c r="F53" s="211"/>
      <c r="G53" s="211"/>
      <c r="H53" s="211"/>
      <c r="I53" s="211"/>
      <c r="J53" s="211"/>
      <c r="K53" s="210"/>
    </row>
    <row r="54" spans="2:11" customFormat="1" ht="15" customHeight="1">
      <c r="B54" s="209"/>
      <c r="C54" s="341" t="s">
        <v>1814</v>
      </c>
      <c r="D54" s="341"/>
      <c r="E54" s="341"/>
      <c r="F54" s="341"/>
      <c r="G54" s="341"/>
      <c r="H54" s="341"/>
      <c r="I54" s="341"/>
      <c r="J54" s="341"/>
      <c r="K54" s="210"/>
    </row>
    <row r="55" spans="2:11" customFormat="1" ht="15" customHeight="1">
      <c r="B55" s="209"/>
      <c r="C55" s="341" t="s">
        <v>1815</v>
      </c>
      <c r="D55" s="341"/>
      <c r="E55" s="341"/>
      <c r="F55" s="341"/>
      <c r="G55" s="341"/>
      <c r="H55" s="341"/>
      <c r="I55" s="341"/>
      <c r="J55" s="341"/>
      <c r="K55" s="210"/>
    </row>
    <row r="56" spans="2:11" customFormat="1" ht="12.75" customHeight="1">
      <c r="B56" s="209"/>
      <c r="C56" s="212"/>
      <c r="D56" s="212"/>
      <c r="E56" s="212"/>
      <c r="F56" s="212"/>
      <c r="G56" s="212"/>
      <c r="H56" s="212"/>
      <c r="I56" s="212"/>
      <c r="J56" s="212"/>
      <c r="K56" s="210"/>
    </row>
    <row r="57" spans="2:11" customFormat="1" ht="15" customHeight="1">
      <c r="B57" s="209"/>
      <c r="C57" s="341" t="s">
        <v>1816</v>
      </c>
      <c r="D57" s="341"/>
      <c r="E57" s="341"/>
      <c r="F57" s="341"/>
      <c r="G57" s="341"/>
      <c r="H57" s="341"/>
      <c r="I57" s="341"/>
      <c r="J57" s="341"/>
      <c r="K57" s="210"/>
    </row>
    <row r="58" spans="2:11" customFormat="1" ht="15" customHeight="1">
      <c r="B58" s="209"/>
      <c r="C58" s="214"/>
      <c r="D58" s="341" t="s">
        <v>1817</v>
      </c>
      <c r="E58" s="341"/>
      <c r="F58" s="341"/>
      <c r="G58" s="341"/>
      <c r="H58" s="341"/>
      <c r="I58" s="341"/>
      <c r="J58" s="341"/>
      <c r="K58" s="210"/>
    </row>
    <row r="59" spans="2:11" customFormat="1" ht="15" customHeight="1">
      <c r="B59" s="209"/>
      <c r="C59" s="214"/>
      <c r="D59" s="341" t="s">
        <v>1818</v>
      </c>
      <c r="E59" s="341"/>
      <c r="F59" s="341"/>
      <c r="G59" s="341"/>
      <c r="H59" s="341"/>
      <c r="I59" s="341"/>
      <c r="J59" s="341"/>
      <c r="K59" s="210"/>
    </row>
    <row r="60" spans="2:11" customFormat="1" ht="15" customHeight="1">
      <c r="B60" s="209"/>
      <c r="C60" s="214"/>
      <c r="D60" s="341" t="s">
        <v>1819</v>
      </c>
      <c r="E60" s="341"/>
      <c r="F60" s="341"/>
      <c r="G60" s="341"/>
      <c r="H60" s="341"/>
      <c r="I60" s="341"/>
      <c r="J60" s="341"/>
      <c r="K60" s="210"/>
    </row>
    <row r="61" spans="2:11" customFormat="1" ht="15" customHeight="1">
      <c r="B61" s="209"/>
      <c r="C61" s="214"/>
      <c r="D61" s="341" t="s">
        <v>1820</v>
      </c>
      <c r="E61" s="341"/>
      <c r="F61" s="341"/>
      <c r="G61" s="341"/>
      <c r="H61" s="341"/>
      <c r="I61" s="341"/>
      <c r="J61" s="341"/>
      <c r="K61" s="210"/>
    </row>
    <row r="62" spans="2:11" customFormat="1" ht="15" customHeight="1">
      <c r="B62" s="209"/>
      <c r="C62" s="214"/>
      <c r="D62" s="340" t="s">
        <v>1821</v>
      </c>
      <c r="E62" s="340"/>
      <c r="F62" s="340"/>
      <c r="G62" s="340"/>
      <c r="H62" s="340"/>
      <c r="I62" s="340"/>
      <c r="J62" s="340"/>
      <c r="K62" s="210"/>
    </row>
    <row r="63" spans="2:11" customFormat="1" ht="15" customHeight="1">
      <c r="B63" s="209"/>
      <c r="C63" s="214"/>
      <c r="D63" s="341" t="s">
        <v>1822</v>
      </c>
      <c r="E63" s="341"/>
      <c r="F63" s="341"/>
      <c r="G63" s="341"/>
      <c r="H63" s="341"/>
      <c r="I63" s="341"/>
      <c r="J63" s="341"/>
      <c r="K63" s="210"/>
    </row>
    <row r="64" spans="2:11" customFormat="1" ht="12.75" customHeight="1">
      <c r="B64" s="209"/>
      <c r="C64" s="214"/>
      <c r="D64" s="214"/>
      <c r="E64" s="217"/>
      <c r="F64" s="214"/>
      <c r="G64" s="214"/>
      <c r="H64" s="214"/>
      <c r="I64" s="214"/>
      <c r="J64" s="214"/>
      <c r="K64" s="210"/>
    </row>
    <row r="65" spans="2:11" customFormat="1" ht="15" customHeight="1">
      <c r="B65" s="209"/>
      <c r="C65" s="214"/>
      <c r="D65" s="341" t="s">
        <v>1823</v>
      </c>
      <c r="E65" s="341"/>
      <c r="F65" s="341"/>
      <c r="G65" s="341"/>
      <c r="H65" s="341"/>
      <c r="I65" s="341"/>
      <c r="J65" s="341"/>
      <c r="K65" s="210"/>
    </row>
    <row r="66" spans="2:11" customFormat="1" ht="15" customHeight="1">
      <c r="B66" s="209"/>
      <c r="C66" s="214"/>
      <c r="D66" s="340" t="s">
        <v>1824</v>
      </c>
      <c r="E66" s="340"/>
      <c r="F66" s="340"/>
      <c r="G66" s="340"/>
      <c r="H66" s="340"/>
      <c r="I66" s="340"/>
      <c r="J66" s="340"/>
      <c r="K66" s="210"/>
    </row>
    <row r="67" spans="2:11" customFormat="1" ht="15" customHeight="1">
      <c r="B67" s="209"/>
      <c r="C67" s="214"/>
      <c r="D67" s="341" t="s">
        <v>1825</v>
      </c>
      <c r="E67" s="341"/>
      <c r="F67" s="341"/>
      <c r="G67" s="341"/>
      <c r="H67" s="341"/>
      <c r="I67" s="341"/>
      <c r="J67" s="341"/>
      <c r="K67" s="210"/>
    </row>
    <row r="68" spans="2:11" customFormat="1" ht="15" customHeight="1">
      <c r="B68" s="209"/>
      <c r="C68" s="214"/>
      <c r="D68" s="341" t="s">
        <v>1826</v>
      </c>
      <c r="E68" s="341"/>
      <c r="F68" s="341"/>
      <c r="G68" s="341"/>
      <c r="H68" s="341"/>
      <c r="I68" s="341"/>
      <c r="J68" s="341"/>
      <c r="K68" s="210"/>
    </row>
    <row r="69" spans="2:11" customFormat="1" ht="15" customHeight="1">
      <c r="B69" s="209"/>
      <c r="C69" s="214"/>
      <c r="D69" s="341" t="s">
        <v>1827</v>
      </c>
      <c r="E69" s="341"/>
      <c r="F69" s="341"/>
      <c r="G69" s="341"/>
      <c r="H69" s="341"/>
      <c r="I69" s="341"/>
      <c r="J69" s="341"/>
      <c r="K69" s="210"/>
    </row>
    <row r="70" spans="2:11" customFormat="1" ht="15" customHeight="1">
      <c r="B70" s="209"/>
      <c r="C70" s="214"/>
      <c r="D70" s="341" t="s">
        <v>1828</v>
      </c>
      <c r="E70" s="341"/>
      <c r="F70" s="341"/>
      <c r="G70" s="341"/>
      <c r="H70" s="341"/>
      <c r="I70" s="341"/>
      <c r="J70" s="341"/>
      <c r="K70" s="210"/>
    </row>
    <row r="71" spans="2:11" customFormat="1" ht="12.75" customHeight="1">
      <c r="B71" s="218"/>
      <c r="C71" s="219"/>
      <c r="D71" s="219"/>
      <c r="E71" s="219"/>
      <c r="F71" s="219"/>
      <c r="G71" s="219"/>
      <c r="H71" s="219"/>
      <c r="I71" s="219"/>
      <c r="J71" s="219"/>
      <c r="K71" s="220"/>
    </row>
    <row r="72" spans="2:11" customFormat="1" ht="18.75" customHeight="1">
      <c r="B72" s="221"/>
      <c r="C72" s="221"/>
      <c r="D72" s="221"/>
      <c r="E72" s="221"/>
      <c r="F72" s="221"/>
      <c r="G72" s="221"/>
      <c r="H72" s="221"/>
      <c r="I72" s="221"/>
      <c r="J72" s="221"/>
      <c r="K72" s="222"/>
    </row>
    <row r="73" spans="2:11" customFormat="1" ht="18.75" customHeight="1">
      <c r="B73" s="222"/>
      <c r="C73" s="222"/>
      <c r="D73" s="222"/>
      <c r="E73" s="222"/>
      <c r="F73" s="222"/>
      <c r="G73" s="222"/>
      <c r="H73" s="222"/>
      <c r="I73" s="222"/>
      <c r="J73" s="222"/>
      <c r="K73" s="222"/>
    </row>
    <row r="74" spans="2:11" customFormat="1" ht="7.5" customHeight="1">
      <c r="B74" s="223"/>
      <c r="C74" s="224"/>
      <c r="D74" s="224"/>
      <c r="E74" s="224"/>
      <c r="F74" s="224"/>
      <c r="G74" s="224"/>
      <c r="H74" s="224"/>
      <c r="I74" s="224"/>
      <c r="J74" s="224"/>
      <c r="K74" s="225"/>
    </row>
    <row r="75" spans="2:11" customFormat="1" ht="45" customHeight="1">
      <c r="B75" s="226"/>
      <c r="C75" s="339" t="s">
        <v>1829</v>
      </c>
      <c r="D75" s="339"/>
      <c r="E75" s="339"/>
      <c r="F75" s="339"/>
      <c r="G75" s="339"/>
      <c r="H75" s="339"/>
      <c r="I75" s="339"/>
      <c r="J75" s="339"/>
      <c r="K75" s="227"/>
    </row>
    <row r="76" spans="2:11" customFormat="1" ht="17.25" customHeight="1">
      <c r="B76" s="226"/>
      <c r="C76" s="228" t="s">
        <v>1830</v>
      </c>
      <c r="D76" s="228"/>
      <c r="E76" s="228"/>
      <c r="F76" s="228" t="s">
        <v>1831</v>
      </c>
      <c r="G76" s="229"/>
      <c r="H76" s="228" t="s">
        <v>56</v>
      </c>
      <c r="I76" s="228" t="s">
        <v>59</v>
      </c>
      <c r="J76" s="228" t="s">
        <v>1832</v>
      </c>
      <c r="K76" s="227"/>
    </row>
    <row r="77" spans="2:11" customFormat="1" ht="17.25" customHeight="1">
      <c r="B77" s="226"/>
      <c r="C77" s="230" t="s">
        <v>1833</v>
      </c>
      <c r="D77" s="230"/>
      <c r="E77" s="230"/>
      <c r="F77" s="231" t="s">
        <v>1834</v>
      </c>
      <c r="G77" s="232"/>
      <c r="H77" s="230"/>
      <c r="I77" s="230"/>
      <c r="J77" s="230" t="s">
        <v>1835</v>
      </c>
      <c r="K77" s="227"/>
    </row>
    <row r="78" spans="2:11" customFormat="1" ht="5.25" customHeight="1">
      <c r="B78" s="226"/>
      <c r="C78" s="233"/>
      <c r="D78" s="233"/>
      <c r="E78" s="233"/>
      <c r="F78" s="233"/>
      <c r="G78" s="234"/>
      <c r="H78" s="233"/>
      <c r="I78" s="233"/>
      <c r="J78" s="233"/>
      <c r="K78" s="227"/>
    </row>
    <row r="79" spans="2:11" customFormat="1" ht="15" customHeight="1">
      <c r="B79" s="226"/>
      <c r="C79" s="215" t="s">
        <v>55</v>
      </c>
      <c r="D79" s="235"/>
      <c r="E79" s="235"/>
      <c r="F79" s="236" t="s">
        <v>1836</v>
      </c>
      <c r="G79" s="237"/>
      <c r="H79" s="215" t="s">
        <v>1837</v>
      </c>
      <c r="I79" s="215" t="s">
        <v>1838</v>
      </c>
      <c r="J79" s="215">
        <v>20</v>
      </c>
      <c r="K79" s="227"/>
    </row>
    <row r="80" spans="2:11" customFormat="1" ht="15" customHeight="1">
      <c r="B80" s="226"/>
      <c r="C80" s="215" t="s">
        <v>1839</v>
      </c>
      <c r="D80" s="215"/>
      <c r="E80" s="215"/>
      <c r="F80" s="236" t="s">
        <v>1836</v>
      </c>
      <c r="G80" s="237"/>
      <c r="H80" s="215" t="s">
        <v>1840</v>
      </c>
      <c r="I80" s="215" t="s">
        <v>1838</v>
      </c>
      <c r="J80" s="215">
        <v>120</v>
      </c>
      <c r="K80" s="227"/>
    </row>
    <row r="81" spans="2:11" customFormat="1" ht="15" customHeight="1">
      <c r="B81" s="238"/>
      <c r="C81" s="215" t="s">
        <v>1841</v>
      </c>
      <c r="D81" s="215"/>
      <c r="E81" s="215"/>
      <c r="F81" s="236" t="s">
        <v>1842</v>
      </c>
      <c r="G81" s="237"/>
      <c r="H81" s="215" t="s">
        <v>1843</v>
      </c>
      <c r="I81" s="215" t="s">
        <v>1838</v>
      </c>
      <c r="J81" s="215">
        <v>50</v>
      </c>
      <c r="K81" s="227"/>
    </row>
    <row r="82" spans="2:11" customFormat="1" ht="15" customHeight="1">
      <c r="B82" s="238"/>
      <c r="C82" s="215" t="s">
        <v>1844</v>
      </c>
      <c r="D82" s="215"/>
      <c r="E82" s="215"/>
      <c r="F82" s="236" t="s">
        <v>1836</v>
      </c>
      <c r="G82" s="237"/>
      <c r="H82" s="215" t="s">
        <v>1845</v>
      </c>
      <c r="I82" s="215" t="s">
        <v>1846</v>
      </c>
      <c r="J82" s="215"/>
      <c r="K82" s="227"/>
    </row>
    <row r="83" spans="2:11" customFormat="1" ht="15" customHeight="1">
      <c r="B83" s="238"/>
      <c r="C83" s="215" t="s">
        <v>1847</v>
      </c>
      <c r="D83" s="215"/>
      <c r="E83" s="215"/>
      <c r="F83" s="236" t="s">
        <v>1842</v>
      </c>
      <c r="G83" s="215"/>
      <c r="H83" s="215" t="s">
        <v>1848</v>
      </c>
      <c r="I83" s="215" t="s">
        <v>1838</v>
      </c>
      <c r="J83" s="215">
        <v>15</v>
      </c>
      <c r="K83" s="227"/>
    </row>
    <row r="84" spans="2:11" customFormat="1" ht="15" customHeight="1">
      <c r="B84" s="238"/>
      <c r="C84" s="215" t="s">
        <v>1849</v>
      </c>
      <c r="D84" s="215"/>
      <c r="E84" s="215"/>
      <c r="F84" s="236" t="s">
        <v>1842</v>
      </c>
      <c r="G84" s="215"/>
      <c r="H84" s="215" t="s">
        <v>1850</v>
      </c>
      <c r="I84" s="215" t="s">
        <v>1838</v>
      </c>
      <c r="J84" s="215">
        <v>15</v>
      </c>
      <c r="K84" s="227"/>
    </row>
    <row r="85" spans="2:11" customFormat="1" ht="15" customHeight="1">
      <c r="B85" s="238"/>
      <c r="C85" s="215" t="s">
        <v>1851</v>
      </c>
      <c r="D85" s="215"/>
      <c r="E85" s="215"/>
      <c r="F85" s="236" t="s">
        <v>1842</v>
      </c>
      <c r="G85" s="215"/>
      <c r="H85" s="215" t="s">
        <v>1852</v>
      </c>
      <c r="I85" s="215" t="s">
        <v>1838</v>
      </c>
      <c r="J85" s="215">
        <v>20</v>
      </c>
      <c r="K85" s="227"/>
    </row>
    <row r="86" spans="2:11" customFormat="1" ht="15" customHeight="1">
      <c r="B86" s="238"/>
      <c r="C86" s="215" t="s">
        <v>1853</v>
      </c>
      <c r="D86" s="215"/>
      <c r="E86" s="215"/>
      <c r="F86" s="236" t="s">
        <v>1842</v>
      </c>
      <c r="G86" s="215"/>
      <c r="H86" s="215" t="s">
        <v>1854</v>
      </c>
      <c r="I86" s="215" t="s">
        <v>1838</v>
      </c>
      <c r="J86" s="215">
        <v>20</v>
      </c>
      <c r="K86" s="227"/>
    </row>
    <row r="87" spans="2:11" customFormat="1" ht="15" customHeight="1">
      <c r="B87" s="238"/>
      <c r="C87" s="215" t="s">
        <v>1855</v>
      </c>
      <c r="D87" s="215"/>
      <c r="E87" s="215"/>
      <c r="F87" s="236" t="s">
        <v>1842</v>
      </c>
      <c r="G87" s="237"/>
      <c r="H87" s="215" t="s">
        <v>1856</v>
      </c>
      <c r="I87" s="215" t="s">
        <v>1838</v>
      </c>
      <c r="J87" s="215">
        <v>50</v>
      </c>
      <c r="K87" s="227"/>
    </row>
    <row r="88" spans="2:11" customFormat="1" ht="15" customHeight="1">
      <c r="B88" s="238"/>
      <c r="C88" s="215" t="s">
        <v>1857</v>
      </c>
      <c r="D88" s="215"/>
      <c r="E88" s="215"/>
      <c r="F88" s="236" t="s">
        <v>1842</v>
      </c>
      <c r="G88" s="237"/>
      <c r="H88" s="215" t="s">
        <v>1858</v>
      </c>
      <c r="I88" s="215" t="s">
        <v>1838</v>
      </c>
      <c r="J88" s="215">
        <v>20</v>
      </c>
      <c r="K88" s="227"/>
    </row>
    <row r="89" spans="2:11" customFormat="1" ht="15" customHeight="1">
      <c r="B89" s="238"/>
      <c r="C89" s="215" t="s">
        <v>1859</v>
      </c>
      <c r="D89" s="215"/>
      <c r="E89" s="215"/>
      <c r="F89" s="236" t="s">
        <v>1842</v>
      </c>
      <c r="G89" s="237"/>
      <c r="H89" s="215" t="s">
        <v>1860</v>
      </c>
      <c r="I89" s="215" t="s">
        <v>1838</v>
      </c>
      <c r="J89" s="215">
        <v>20</v>
      </c>
      <c r="K89" s="227"/>
    </row>
    <row r="90" spans="2:11" customFormat="1" ht="15" customHeight="1">
      <c r="B90" s="238"/>
      <c r="C90" s="215" t="s">
        <v>1861</v>
      </c>
      <c r="D90" s="215"/>
      <c r="E90" s="215"/>
      <c r="F90" s="236" t="s">
        <v>1842</v>
      </c>
      <c r="G90" s="237"/>
      <c r="H90" s="215" t="s">
        <v>1862</v>
      </c>
      <c r="I90" s="215" t="s">
        <v>1838</v>
      </c>
      <c r="J90" s="215">
        <v>50</v>
      </c>
      <c r="K90" s="227"/>
    </row>
    <row r="91" spans="2:11" customFormat="1" ht="15" customHeight="1">
      <c r="B91" s="238"/>
      <c r="C91" s="215" t="s">
        <v>1863</v>
      </c>
      <c r="D91" s="215"/>
      <c r="E91" s="215"/>
      <c r="F91" s="236" t="s">
        <v>1842</v>
      </c>
      <c r="G91" s="237"/>
      <c r="H91" s="215" t="s">
        <v>1863</v>
      </c>
      <c r="I91" s="215" t="s">
        <v>1838</v>
      </c>
      <c r="J91" s="215">
        <v>50</v>
      </c>
      <c r="K91" s="227"/>
    </row>
    <row r="92" spans="2:11" customFormat="1" ht="15" customHeight="1">
      <c r="B92" s="238"/>
      <c r="C92" s="215" t="s">
        <v>1864</v>
      </c>
      <c r="D92" s="215"/>
      <c r="E92" s="215"/>
      <c r="F92" s="236" t="s">
        <v>1842</v>
      </c>
      <c r="G92" s="237"/>
      <c r="H92" s="215" t="s">
        <v>1865</v>
      </c>
      <c r="I92" s="215" t="s">
        <v>1838</v>
      </c>
      <c r="J92" s="215">
        <v>255</v>
      </c>
      <c r="K92" s="227"/>
    </row>
    <row r="93" spans="2:11" customFormat="1" ht="15" customHeight="1">
      <c r="B93" s="238"/>
      <c r="C93" s="215" t="s">
        <v>1866</v>
      </c>
      <c r="D93" s="215"/>
      <c r="E93" s="215"/>
      <c r="F93" s="236" t="s">
        <v>1836</v>
      </c>
      <c r="G93" s="237"/>
      <c r="H93" s="215" t="s">
        <v>1867</v>
      </c>
      <c r="I93" s="215" t="s">
        <v>1868</v>
      </c>
      <c r="J93" s="215"/>
      <c r="K93" s="227"/>
    </row>
    <row r="94" spans="2:11" customFormat="1" ht="15" customHeight="1">
      <c r="B94" s="238"/>
      <c r="C94" s="215" t="s">
        <v>1869</v>
      </c>
      <c r="D94" s="215"/>
      <c r="E94" s="215"/>
      <c r="F94" s="236" t="s">
        <v>1836</v>
      </c>
      <c r="G94" s="237"/>
      <c r="H94" s="215" t="s">
        <v>1870</v>
      </c>
      <c r="I94" s="215" t="s">
        <v>1871</v>
      </c>
      <c r="J94" s="215"/>
      <c r="K94" s="227"/>
    </row>
    <row r="95" spans="2:11" customFormat="1" ht="15" customHeight="1">
      <c r="B95" s="238"/>
      <c r="C95" s="215" t="s">
        <v>1872</v>
      </c>
      <c r="D95" s="215"/>
      <c r="E95" s="215"/>
      <c r="F95" s="236" t="s">
        <v>1836</v>
      </c>
      <c r="G95" s="237"/>
      <c r="H95" s="215" t="s">
        <v>1872</v>
      </c>
      <c r="I95" s="215" t="s">
        <v>1871</v>
      </c>
      <c r="J95" s="215"/>
      <c r="K95" s="227"/>
    </row>
    <row r="96" spans="2:11" customFormat="1" ht="15" customHeight="1">
      <c r="B96" s="238"/>
      <c r="C96" s="215" t="s">
        <v>40</v>
      </c>
      <c r="D96" s="215"/>
      <c r="E96" s="215"/>
      <c r="F96" s="236" t="s">
        <v>1836</v>
      </c>
      <c r="G96" s="237"/>
      <c r="H96" s="215" t="s">
        <v>1873</v>
      </c>
      <c r="I96" s="215" t="s">
        <v>1871</v>
      </c>
      <c r="J96" s="215"/>
      <c r="K96" s="227"/>
    </row>
    <row r="97" spans="2:11" customFormat="1" ht="15" customHeight="1">
      <c r="B97" s="238"/>
      <c r="C97" s="215" t="s">
        <v>50</v>
      </c>
      <c r="D97" s="215"/>
      <c r="E97" s="215"/>
      <c r="F97" s="236" t="s">
        <v>1836</v>
      </c>
      <c r="G97" s="237"/>
      <c r="H97" s="215" t="s">
        <v>1874</v>
      </c>
      <c r="I97" s="215" t="s">
        <v>1871</v>
      </c>
      <c r="J97" s="215"/>
      <c r="K97" s="227"/>
    </row>
    <row r="98" spans="2:11" customFormat="1" ht="15" customHeight="1">
      <c r="B98" s="239"/>
      <c r="C98" s="240"/>
      <c r="D98" s="240"/>
      <c r="E98" s="240"/>
      <c r="F98" s="240"/>
      <c r="G98" s="240"/>
      <c r="H98" s="240"/>
      <c r="I98" s="240"/>
      <c r="J98" s="240"/>
      <c r="K98" s="241"/>
    </row>
    <row r="99" spans="2:11" customFormat="1" ht="18.75" customHeight="1">
      <c r="B99" s="242"/>
      <c r="C99" s="243"/>
      <c r="D99" s="243"/>
      <c r="E99" s="243"/>
      <c r="F99" s="243"/>
      <c r="G99" s="243"/>
      <c r="H99" s="243"/>
      <c r="I99" s="243"/>
      <c r="J99" s="243"/>
      <c r="K99" s="242"/>
    </row>
    <row r="100" spans="2:11" customFormat="1" ht="18.75" customHeight="1"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</row>
    <row r="101" spans="2:11" customFormat="1" ht="7.5" customHeight="1">
      <c r="B101" s="223"/>
      <c r="C101" s="224"/>
      <c r="D101" s="224"/>
      <c r="E101" s="224"/>
      <c r="F101" s="224"/>
      <c r="G101" s="224"/>
      <c r="H101" s="224"/>
      <c r="I101" s="224"/>
      <c r="J101" s="224"/>
      <c r="K101" s="225"/>
    </row>
    <row r="102" spans="2:11" customFormat="1" ht="45" customHeight="1">
      <c r="B102" s="226"/>
      <c r="C102" s="339" t="s">
        <v>1875</v>
      </c>
      <c r="D102" s="339"/>
      <c r="E102" s="339"/>
      <c r="F102" s="339"/>
      <c r="G102" s="339"/>
      <c r="H102" s="339"/>
      <c r="I102" s="339"/>
      <c r="J102" s="339"/>
      <c r="K102" s="227"/>
    </row>
    <row r="103" spans="2:11" customFormat="1" ht="17.25" customHeight="1">
      <c r="B103" s="226"/>
      <c r="C103" s="228" t="s">
        <v>1830</v>
      </c>
      <c r="D103" s="228"/>
      <c r="E103" s="228"/>
      <c r="F103" s="228" t="s">
        <v>1831</v>
      </c>
      <c r="G103" s="229"/>
      <c r="H103" s="228" t="s">
        <v>56</v>
      </c>
      <c r="I103" s="228" t="s">
        <v>59</v>
      </c>
      <c r="J103" s="228" t="s">
        <v>1832</v>
      </c>
      <c r="K103" s="227"/>
    </row>
    <row r="104" spans="2:11" customFormat="1" ht="17.25" customHeight="1">
      <c r="B104" s="226"/>
      <c r="C104" s="230" t="s">
        <v>1833</v>
      </c>
      <c r="D104" s="230"/>
      <c r="E104" s="230"/>
      <c r="F104" s="231" t="s">
        <v>1834</v>
      </c>
      <c r="G104" s="232"/>
      <c r="H104" s="230"/>
      <c r="I104" s="230"/>
      <c r="J104" s="230" t="s">
        <v>1835</v>
      </c>
      <c r="K104" s="227"/>
    </row>
    <row r="105" spans="2:11" customFormat="1" ht="5.25" customHeight="1">
      <c r="B105" s="226"/>
      <c r="C105" s="228"/>
      <c r="D105" s="228"/>
      <c r="E105" s="228"/>
      <c r="F105" s="228"/>
      <c r="G105" s="244"/>
      <c r="H105" s="228"/>
      <c r="I105" s="228"/>
      <c r="J105" s="228"/>
      <c r="K105" s="227"/>
    </row>
    <row r="106" spans="2:11" customFormat="1" ht="15" customHeight="1">
      <c r="B106" s="226"/>
      <c r="C106" s="215" t="s">
        <v>55</v>
      </c>
      <c r="D106" s="235"/>
      <c r="E106" s="235"/>
      <c r="F106" s="236" t="s">
        <v>1836</v>
      </c>
      <c r="G106" s="215"/>
      <c r="H106" s="215" t="s">
        <v>1876</v>
      </c>
      <c r="I106" s="215" t="s">
        <v>1838</v>
      </c>
      <c r="J106" s="215">
        <v>20</v>
      </c>
      <c r="K106" s="227"/>
    </row>
    <row r="107" spans="2:11" customFormat="1" ht="15" customHeight="1">
      <c r="B107" s="226"/>
      <c r="C107" s="215" t="s">
        <v>1839</v>
      </c>
      <c r="D107" s="215"/>
      <c r="E107" s="215"/>
      <c r="F107" s="236" t="s">
        <v>1836</v>
      </c>
      <c r="G107" s="215"/>
      <c r="H107" s="215" t="s">
        <v>1876</v>
      </c>
      <c r="I107" s="215" t="s">
        <v>1838</v>
      </c>
      <c r="J107" s="215">
        <v>120</v>
      </c>
      <c r="K107" s="227"/>
    </row>
    <row r="108" spans="2:11" customFormat="1" ht="15" customHeight="1">
      <c r="B108" s="238"/>
      <c r="C108" s="215" t="s">
        <v>1841</v>
      </c>
      <c r="D108" s="215"/>
      <c r="E108" s="215"/>
      <c r="F108" s="236" t="s">
        <v>1842</v>
      </c>
      <c r="G108" s="215"/>
      <c r="H108" s="215" t="s">
        <v>1876</v>
      </c>
      <c r="I108" s="215" t="s">
        <v>1838</v>
      </c>
      <c r="J108" s="215">
        <v>50</v>
      </c>
      <c r="K108" s="227"/>
    </row>
    <row r="109" spans="2:11" customFormat="1" ht="15" customHeight="1">
      <c r="B109" s="238"/>
      <c r="C109" s="215" t="s">
        <v>1844</v>
      </c>
      <c r="D109" s="215"/>
      <c r="E109" s="215"/>
      <c r="F109" s="236" t="s">
        <v>1836</v>
      </c>
      <c r="G109" s="215"/>
      <c r="H109" s="215" t="s">
        <v>1876</v>
      </c>
      <c r="I109" s="215" t="s">
        <v>1846</v>
      </c>
      <c r="J109" s="215"/>
      <c r="K109" s="227"/>
    </row>
    <row r="110" spans="2:11" customFormat="1" ht="15" customHeight="1">
      <c r="B110" s="238"/>
      <c r="C110" s="215" t="s">
        <v>1855</v>
      </c>
      <c r="D110" s="215"/>
      <c r="E110" s="215"/>
      <c r="F110" s="236" t="s">
        <v>1842</v>
      </c>
      <c r="G110" s="215"/>
      <c r="H110" s="215" t="s">
        <v>1876</v>
      </c>
      <c r="I110" s="215" t="s">
        <v>1838</v>
      </c>
      <c r="J110" s="215">
        <v>50</v>
      </c>
      <c r="K110" s="227"/>
    </row>
    <row r="111" spans="2:11" customFormat="1" ht="15" customHeight="1">
      <c r="B111" s="238"/>
      <c r="C111" s="215" t="s">
        <v>1863</v>
      </c>
      <c r="D111" s="215"/>
      <c r="E111" s="215"/>
      <c r="F111" s="236" t="s">
        <v>1842</v>
      </c>
      <c r="G111" s="215"/>
      <c r="H111" s="215" t="s">
        <v>1876</v>
      </c>
      <c r="I111" s="215" t="s">
        <v>1838</v>
      </c>
      <c r="J111" s="215">
        <v>50</v>
      </c>
      <c r="K111" s="227"/>
    </row>
    <row r="112" spans="2:11" customFormat="1" ht="15" customHeight="1">
      <c r="B112" s="238"/>
      <c r="C112" s="215" t="s">
        <v>1861</v>
      </c>
      <c r="D112" s="215"/>
      <c r="E112" s="215"/>
      <c r="F112" s="236" t="s">
        <v>1842</v>
      </c>
      <c r="G112" s="215"/>
      <c r="H112" s="215" t="s">
        <v>1876</v>
      </c>
      <c r="I112" s="215" t="s">
        <v>1838</v>
      </c>
      <c r="J112" s="215">
        <v>50</v>
      </c>
      <c r="K112" s="227"/>
    </row>
    <row r="113" spans="2:11" customFormat="1" ht="15" customHeight="1">
      <c r="B113" s="238"/>
      <c r="C113" s="215" t="s">
        <v>55</v>
      </c>
      <c r="D113" s="215"/>
      <c r="E113" s="215"/>
      <c r="F113" s="236" t="s">
        <v>1836</v>
      </c>
      <c r="G113" s="215"/>
      <c r="H113" s="215" t="s">
        <v>1877</v>
      </c>
      <c r="I113" s="215" t="s">
        <v>1838</v>
      </c>
      <c r="J113" s="215">
        <v>20</v>
      </c>
      <c r="K113" s="227"/>
    </row>
    <row r="114" spans="2:11" customFormat="1" ht="15" customHeight="1">
      <c r="B114" s="238"/>
      <c r="C114" s="215" t="s">
        <v>1878</v>
      </c>
      <c r="D114" s="215"/>
      <c r="E114" s="215"/>
      <c r="F114" s="236" t="s">
        <v>1836</v>
      </c>
      <c r="G114" s="215"/>
      <c r="H114" s="215" t="s">
        <v>1879</v>
      </c>
      <c r="I114" s="215" t="s">
        <v>1838</v>
      </c>
      <c r="J114" s="215">
        <v>120</v>
      </c>
      <c r="K114" s="227"/>
    </row>
    <row r="115" spans="2:11" customFormat="1" ht="15" customHeight="1">
      <c r="B115" s="238"/>
      <c r="C115" s="215" t="s">
        <v>40</v>
      </c>
      <c r="D115" s="215"/>
      <c r="E115" s="215"/>
      <c r="F115" s="236" t="s">
        <v>1836</v>
      </c>
      <c r="G115" s="215"/>
      <c r="H115" s="215" t="s">
        <v>1880</v>
      </c>
      <c r="I115" s="215" t="s">
        <v>1871</v>
      </c>
      <c r="J115" s="215"/>
      <c r="K115" s="227"/>
    </row>
    <row r="116" spans="2:11" customFormat="1" ht="15" customHeight="1">
      <c r="B116" s="238"/>
      <c r="C116" s="215" t="s">
        <v>50</v>
      </c>
      <c r="D116" s="215"/>
      <c r="E116" s="215"/>
      <c r="F116" s="236" t="s">
        <v>1836</v>
      </c>
      <c r="G116" s="215"/>
      <c r="H116" s="215" t="s">
        <v>1881</v>
      </c>
      <c r="I116" s="215" t="s">
        <v>1871</v>
      </c>
      <c r="J116" s="215"/>
      <c r="K116" s="227"/>
    </row>
    <row r="117" spans="2:11" customFormat="1" ht="15" customHeight="1">
      <c r="B117" s="238"/>
      <c r="C117" s="215" t="s">
        <v>59</v>
      </c>
      <c r="D117" s="215"/>
      <c r="E117" s="215"/>
      <c r="F117" s="236" t="s">
        <v>1836</v>
      </c>
      <c r="G117" s="215"/>
      <c r="H117" s="215" t="s">
        <v>1882</v>
      </c>
      <c r="I117" s="215" t="s">
        <v>1883</v>
      </c>
      <c r="J117" s="215"/>
      <c r="K117" s="227"/>
    </row>
    <row r="118" spans="2:11" customFormat="1" ht="15" customHeight="1">
      <c r="B118" s="239"/>
      <c r="C118" s="245"/>
      <c r="D118" s="245"/>
      <c r="E118" s="245"/>
      <c r="F118" s="245"/>
      <c r="G118" s="245"/>
      <c r="H118" s="245"/>
      <c r="I118" s="245"/>
      <c r="J118" s="245"/>
      <c r="K118" s="241"/>
    </row>
    <row r="119" spans="2:11" customFormat="1" ht="18.75" customHeight="1">
      <c r="B119" s="246"/>
      <c r="C119" s="247"/>
      <c r="D119" s="247"/>
      <c r="E119" s="247"/>
      <c r="F119" s="248"/>
      <c r="G119" s="247"/>
      <c r="H119" s="247"/>
      <c r="I119" s="247"/>
      <c r="J119" s="247"/>
      <c r="K119" s="246"/>
    </row>
    <row r="120" spans="2:11" customFormat="1" ht="18.75" customHeight="1"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</row>
    <row r="121" spans="2:11" customFormat="1" ht="7.5" customHeight="1">
      <c r="B121" s="249"/>
      <c r="C121" s="250"/>
      <c r="D121" s="250"/>
      <c r="E121" s="250"/>
      <c r="F121" s="250"/>
      <c r="G121" s="250"/>
      <c r="H121" s="250"/>
      <c r="I121" s="250"/>
      <c r="J121" s="250"/>
      <c r="K121" s="251"/>
    </row>
    <row r="122" spans="2:11" customFormat="1" ht="45" customHeight="1">
      <c r="B122" s="252"/>
      <c r="C122" s="337" t="s">
        <v>1884</v>
      </c>
      <c r="D122" s="337"/>
      <c r="E122" s="337"/>
      <c r="F122" s="337"/>
      <c r="G122" s="337"/>
      <c r="H122" s="337"/>
      <c r="I122" s="337"/>
      <c r="J122" s="337"/>
      <c r="K122" s="253"/>
    </row>
    <row r="123" spans="2:11" customFormat="1" ht="17.25" customHeight="1">
      <c r="B123" s="254"/>
      <c r="C123" s="228" t="s">
        <v>1830</v>
      </c>
      <c r="D123" s="228"/>
      <c r="E123" s="228"/>
      <c r="F123" s="228" t="s">
        <v>1831</v>
      </c>
      <c r="G123" s="229"/>
      <c r="H123" s="228" t="s">
        <v>56</v>
      </c>
      <c r="I123" s="228" t="s">
        <v>59</v>
      </c>
      <c r="J123" s="228" t="s">
        <v>1832</v>
      </c>
      <c r="K123" s="255"/>
    </row>
    <row r="124" spans="2:11" customFormat="1" ht="17.25" customHeight="1">
      <c r="B124" s="254"/>
      <c r="C124" s="230" t="s">
        <v>1833</v>
      </c>
      <c r="D124" s="230"/>
      <c r="E124" s="230"/>
      <c r="F124" s="231" t="s">
        <v>1834</v>
      </c>
      <c r="G124" s="232"/>
      <c r="H124" s="230"/>
      <c r="I124" s="230"/>
      <c r="J124" s="230" t="s">
        <v>1835</v>
      </c>
      <c r="K124" s="255"/>
    </row>
    <row r="125" spans="2:11" customFormat="1" ht="5.25" customHeight="1">
      <c r="B125" s="256"/>
      <c r="C125" s="233"/>
      <c r="D125" s="233"/>
      <c r="E125" s="233"/>
      <c r="F125" s="233"/>
      <c r="G125" s="257"/>
      <c r="H125" s="233"/>
      <c r="I125" s="233"/>
      <c r="J125" s="233"/>
      <c r="K125" s="258"/>
    </row>
    <row r="126" spans="2:11" customFormat="1" ht="15" customHeight="1">
      <c r="B126" s="256"/>
      <c r="C126" s="215" t="s">
        <v>1839</v>
      </c>
      <c r="D126" s="235"/>
      <c r="E126" s="235"/>
      <c r="F126" s="236" t="s">
        <v>1836</v>
      </c>
      <c r="G126" s="215"/>
      <c r="H126" s="215" t="s">
        <v>1876</v>
      </c>
      <c r="I126" s="215" t="s">
        <v>1838</v>
      </c>
      <c r="J126" s="215">
        <v>120</v>
      </c>
      <c r="K126" s="259"/>
    </row>
    <row r="127" spans="2:11" customFormat="1" ht="15" customHeight="1">
      <c r="B127" s="256"/>
      <c r="C127" s="215" t="s">
        <v>1885</v>
      </c>
      <c r="D127" s="215"/>
      <c r="E127" s="215"/>
      <c r="F127" s="236" t="s">
        <v>1836</v>
      </c>
      <c r="G127" s="215"/>
      <c r="H127" s="215" t="s">
        <v>1886</v>
      </c>
      <c r="I127" s="215" t="s">
        <v>1838</v>
      </c>
      <c r="J127" s="215" t="s">
        <v>1887</v>
      </c>
      <c r="K127" s="259"/>
    </row>
    <row r="128" spans="2:11" customFormat="1" ht="15" customHeight="1">
      <c r="B128" s="256"/>
      <c r="C128" s="215" t="s">
        <v>93</v>
      </c>
      <c r="D128" s="215"/>
      <c r="E128" s="215"/>
      <c r="F128" s="236" t="s">
        <v>1836</v>
      </c>
      <c r="G128" s="215"/>
      <c r="H128" s="215" t="s">
        <v>1888</v>
      </c>
      <c r="I128" s="215" t="s">
        <v>1838</v>
      </c>
      <c r="J128" s="215" t="s">
        <v>1887</v>
      </c>
      <c r="K128" s="259"/>
    </row>
    <row r="129" spans="2:11" customFormat="1" ht="15" customHeight="1">
      <c r="B129" s="256"/>
      <c r="C129" s="215" t="s">
        <v>1847</v>
      </c>
      <c r="D129" s="215"/>
      <c r="E129" s="215"/>
      <c r="F129" s="236" t="s">
        <v>1842</v>
      </c>
      <c r="G129" s="215"/>
      <c r="H129" s="215" t="s">
        <v>1848</v>
      </c>
      <c r="I129" s="215" t="s">
        <v>1838</v>
      </c>
      <c r="J129" s="215">
        <v>15</v>
      </c>
      <c r="K129" s="259"/>
    </row>
    <row r="130" spans="2:11" customFormat="1" ht="15" customHeight="1">
      <c r="B130" s="256"/>
      <c r="C130" s="215" t="s">
        <v>1849</v>
      </c>
      <c r="D130" s="215"/>
      <c r="E130" s="215"/>
      <c r="F130" s="236" t="s">
        <v>1842</v>
      </c>
      <c r="G130" s="215"/>
      <c r="H130" s="215" t="s">
        <v>1850</v>
      </c>
      <c r="I130" s="215" t="s">
        <v>1838</v>
      </c>
      <c r="J130" s="215">
        <v>15</v>
      </c>
      <c r="K130" s="259"/>
    </row>
    <row r="131" spans="2:11" customFormat="1" ht="15" customHeight="1">
      <c r="B131" s="256"/>
      <c r="C131" s="215" t="s">
        <v>1851</v>
      </c>
      <c r="D131" s="215"/>
      <c r="E131" s="215"/>
      <c r="F131" s="236" t="s">
        <v>1842</v>
      </c>
      <c r="G131" s="215"/>
      <c r="H131" s="215" t="s">
        <v>1852</v>
      </c>
      <c r="I131" s="215" t="s">
        <v>1838</v>
      </c>
      <c r="J131" s="215">
        <v>20</v>
      </c>
      <c r="K131" s="259"/>
    </row>
    <row r="132" spans="2:11" customFormat="1" ht="15" customHeight="1">
      <c r="B132" s="256"/>
      <c r="C132" s="215" t="s">
        <v>1853</v>
      </c>
      <c r="D132" s="215"/>
      <c r="E132" s="215"/>
      <c r="F132" s="236" t="s">
        <v>1842</v>
      </c>
      <c r="G132" s="215"/>
      <c r="H132" s="215" t="s">
        <v>1854</v>
      </c>
      <c r="I132" s="215" t="s">
        <v>1838</v>
      </c>
      <c r="J132" s="215">
        <v>20</v>
      </c>
      <c r="K132" s="259"/>
    </row>
    <row r="133" spans="2:11" customFormat="1" ht="15" customHeight="1">
      <c r="B133" s="256"/>
      <c r="C133" s="215" t="s">
        <v>1841</v>
      </c>
      <c r="D133" s="215"/>
      <c r="E133" s="215"/>
      <c r="F133" s="236" t="s">
        <v>1842</v>
      </c>
      <c r="G133" s="215"/>
      <c r="H133" s="215" t="s">
        <v>1876</v>
      </c>
      <c r="I133" s="215" t="s">
        <v>1838</v>
      </c>
      <c r="J133" s="215">
        <v>50</v>
      </c>
      <c r="K133" s="259"/>
    </row>
    <row r="134" spans="2:11" customFormat="1" ht="15" customHeight="1">
      <c r="B134" s="256"/>
      <c r="C134" s="215" t="s">
        <v>1855</v>
      </c>
      <c r="D134" s="215"/>
      <c r="E134" s="215"/>
      <c r="F134" s="236" t="s">
        <v>1842</v>
      </c>
      <c r="G134" s="215"/>
      <c r="H134" s="215" t="s">
        <v>1876</v>
      </c>
      <c r="I134" s="215" t="s">
        <v>1838</v>
      </c>
      <c r="J134" s="215">
        <v>50</v>
      </c>
      <c r="K134" s="259"/>
    </row>
    <row r="135" spans="2:11" customFormat="1" ht="15" customHeight="1">
      <c r="B135" s="256"/>
      <c r="C135" s="215" t="s">
        <v>1861</v>
      </c>
      <c r="D135" s="215"/>
      <c r="E135" s="215"/>
      <c r="F135" s="236" t="s">
        <v>1842</v>
      </c>
      <c r="G135" s="215"/>
      <c r="H135" s="215" t="s">
        <v>1876</v>
      </c>
      <c r="I135" s="215" t="s">
        <v>1838</v>
      </c>
      <c r="J135" s="215">
        <v>50</v>
      </c>
      <c r="K135" s="259"/>
    </row>
    <row r="136" spans="2:11" customFormat="1" ht="15" customHeight="1">
      <c r="B136" s="256"/>
      <c r="C136" s="215" t="s">
        <v>1863</v>
      </c>
      <c r="D136" s="215"/>
      <c r="E136" s="215"/>
      <c r="F136" s="236" t="s">
        <v>1842</v>
      </c>
      <c r="G136" s="215"/>
      <c r="H136" s="215" t="s">
        <v>1876</v>
      </c>
      <c r="I136" s="215" t="s">
        <v>1838</v>
      </c>
      <c r="J136" s="215">
        <v>50</v>
      </c>
      <c r="K136" s="259"/>
    </row>
    <row r="137" spans="2:11" customFormat="1" ht="15" customHeight="1">
      <c r="B137" s="256"/>
      <c r="C137" s="215" t="s">
        <v>1864</v>
      </c>
      <c r="D137" s="215"/>
      <c r="E137" s="215"/>
      <c r="F137" s="236" t="s">
        <v>1842</v>
      </c>
      <c r="G137" s="215"/>
      <c r="H137" s="215" t="s">
        <v>1889</v>
      </c>
      <c r="I137" s="215" t="s">
        <v>1838</v>
      </c>
      <c r="J137" s="215">
        <v>255</v>
      </c>
      <c r="K137" s="259"/>
    </row>
    <row r="138" spans="2:11" customFormat="1" ht="15" customHeight="1">
      <c r="B138" s="256"/>
      <c r="C138" s="215" t="s">
        <v>1866</v>
      </c>
      <c r="D138" s="215"/>
      <c r="E138" s="215"/>
      <c r="F138" s="236" t="s">
        <v>1836</v>
      </c>
      <c r="G138" s="215"/>
      <c r="H138" s="215" t="s">
        <v>1890</v>
      </c>
      <c r="I138" s="215" t="s">
        <v>1868</v>
      </c>
      <c r="J138" s="215"/>
      <c r="K138" s="259"/>
    </row>
    <row r="139" spans="2:11" customFormat="1" ht="15" customHeight="1">
      <c r="B139" s="256"/>
      <c r="C139" s="215" t="s">
        <v>1869</v>
      </c>
      <c r="D139" s="215"/>
      <c r="E139" s="215"/>
      <c r="F139" s="236" t="s">
        <v>1836</v>
      </c>
      <c r="G139" s="215"/>
      <c r="H139" s="215" t="s">
        <v>1891</v>
      </c>
      <c r="I139" s="215" t="s">
        <v>1871</v>
      </c>
      <c r="J139" s="215"/>
      <c r="K139" s="259"/>
    </row>
    <row r="140" spans="2:11" customFormat="1" ht="15" customHeight="1">
      <c r="B140" s="256"/>
      <c r="C140" s="215" t="s">
        <v>1872</v>
      </c>
      <c r="D140" s="215"/>
      <c r="E140" s="215"/>
      <c r="F140" s="236" t="s">
        <v>1836</v>
      </c>
      <c r="G140" s="215"/>
      <c r="H140" s="215" t="s">
        <v>1872</v>
      </c>
      <c r="I140" s="215" t="s">
        <v>1871</v>
      </c>
      <c r="J140" s="215"/>
      <c r="K140" s="259"/>
    </row>
    <row r="141" spans="2:11" customFormat="1" ht="15" customHeight="1">
      <c r="B141" s="256"/>
      <c r="C141" s="215" t="s">
        <v>40</v>
      </c>
      <c r="D141" s="215"/>
      <c r="E141" s="215"/>
      <c r="F141" s="236" t="s">
        <v>1836</v>
      </c>
      <c r="G141" s="215"/>
      <c r="H141" s="215" t="s">
        <v>1892</v>
      </c>
      <c r="I141" s="215" t="s">
        <v>1871</v>
      </c>
      <c r="J141" s="215"/>
      <c r="K141" s="259"/>
    </row>
    <row r="142" spans="2:11" customFormat="1" ht="15" customHeight="1">
      <c r="B142" s="256"/>
      <c r="C142" s="215" t="s">
        <v>1893</v>
      </c>
      <c r="D142" s="215"/>
      <c r="E142" s="215"/>
      <c r="F142" s="236" t="s">
        <v>1836</v>
      </c>
      <c r="G142" s="215"/>
      <c r="H142" s="215" t="s">
        <v>1894</v>
      </c>
      <c r="I142" s="215" t="s">
        <v>1871</v>
      </c>
      <c r="J142" s="215"/>
      <c r="K142" s="259"/>
    </row>
    <row r="143" spans="2:11" customFormat="1" ht="15" customHeight="1">
      <c r="B143" s="260"/>
      <c r="C143" s="261"/>
      <c r="D143" s="261"/>
      <c r="E143" s="261"/>
      <c r="F143" s="261"/>
      <c r="G143" s="261"/>
      <c r="H143" s="261"/>
      <c r="I143" s="261"/>
      <c r="J143" s="261"/>
      <c r="K143" s="262"/>
    </row>
    <row r="144" spans="2:11" customFormat="1" ht="18.75" customHeight="1">
      <c r="B144" s="247"/>
      <c r="C144" s="247"/>
      <c r="D144" s="247"/>
      <c r="E144" s="247"/>
      <c r="F144" s="248"/>
      <c r="G144" s="247"/>
      <c r="H144" s="247"/>
      <c r="I144" s="247"/>
      <c r="J144" s="247"/>
      <c r="K144" s="247"/>
    </row>
    <row r="145" spans="2:11" customFormat="1" ht="18.75" customHeight="1"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</row>
    <row r="146" spans="2:11" customFormat="1" ht="7.5" customHeight="1">
      <c r="B146" s="223"/>
      <c r="C146" s="224"/>
      <c r="D146" s="224"/>
      <c r="E146" s="224"/>
      <c r="F146" s="224"/>
      <c r="G146" s="224"/>
      <c r="H146" s="224"/>
      <c r="I146" s="224"/>
      <c r="J146" s="224"/>
      <c r="K146" s="225"/>
    </row>
    <row r="147" spans="2:11" customFormat="1" ht="45" customHeight="1">
      <c r="B147" s="226"/>
      <c r="C147" s="339" t="s">
        <v>1895</v>
      </c>
      <c r="D147" s="339"/>
      <c r="E147" s="339"/>
      <c r="F147" s="339"/>
      <c r="G147" s="339"/>
      <c r="H147" s="339"/>
      <c r="I147" s="339"/>
      <c r="J147" s="339"/>
      <c r="K147" s="227"/>
    </row>
    <row r="148" spans="2:11" customFormat="1" ht="17.25" customHeight="1">
      <c r="B148" s="226"/>
      <c r="C148" s="228" t="s">
        <v>1830</v>
      </c>
      <c r="D148" s="228"/>
      <c r="E148" s="228"/>
      <c r="F148" s="228" t="s">
        <v>1831</v>
      </c>
      <c r="G148" s="229"/>
      <c r="H148" s="228" t="s">
        <v>56</v>
      </c>
      <c r="I148" s="228" t="s">
        <v>59</v>
      </c>
      <c r="J148" s="228" t="s">
        <v>1832</v>
      </c>
      <c r="K148" s="227"/>
    </row>
    <row r="149" spans="2:11" customFormat="1" ht="17.25" customHeight="1">
      <c r="B149" s="226"/>
      <c r="C149" s="230" t="s">
        <v>1833</v>
      </c>
      <c r="D149" s="230"/>
      <c r="E149" s="230"/>
      <c r="F149" s="231" t="s">
        <v>1834</v>
      </c>
      <c r="G149" s="232"/>
      <c r="H149" s="230"/>
      <c r="I149" s="230"/>
      <c r="J149" s="230" t="s">
        <v>1835</v>
      </c>
      <c r="K149" s="227"/>
    </row>
    <row r="150" spans="2:11" customFormat="1" ht="5.25" customHeight="1">
      <c r="B150" s="238"/>
      <c r="C150" s="233"/>
      <c r="D150" s="233"/>
      <c r="E150" s="233"/>
      <c r="F150" s="233"/>
      <c r="G150" s="234"/>
      <c r="H150" s="233"/>
      <c r="I150" s="233"/>
      <c r="J150" s="233"/>
      <c r="K150" s="259"/>
    </row>
    <row r="151" spans="2:11" customFormat="1" ht="15" customHeight="1">
      <c r="B151" s="238"/>
      <c r="C151" s="263" t="s">
        <v>1839</v>
      </c>
      <c r="D151" s="215"/>
      <c r="E151" s="215"/>
      <c r="F151" s="264" t="s">
        <v>1836</v>
      </c>
      <c r="G151" s="215"/>
      <c r="H151" s="263" t="s">
        <v>1876</v>
      </c>
      <c r="I151" s="263" t="s">
        <v>1838</v>
      </c>
      <c r="J151" s="263">
        <v>120</v>
      </c>
      <c r="K151" s="259"/>
    </row>
    <row r="152" spans="2:11" customFormat="1" ht="15" customHeight="1">
      <c r="B152" s="238"/>
      <c r="C152" s="263" t="s">
        <v>1885</v>
      </c>
      <c r="D152" s="215"/>
      <c r="E152" s="215"/>
      <c r="F152" s="264" t="s">
        <v>1836</v>
      </c>
      <c r="G152" s="215"/>
      <c r="H152" s="263" t="s">
        <v>1896</v>
      </c>
      <c r="I152" s="263" t="s">
        <v>1838</v>
      </c>
      <c r="J152" s="263" t="s">
        <v>1887</v>
      </c>
      <c r="K152" s="259"/>
    </row>
    <row r="153" spans="2:11" customFormat="1" ht="15" customHeight="1">
      <c r="B153" s="238"/>
      <c r="C153" s="263" t="s">
        <v>93</v>
      </c>
      <c r="D153" s="215"/>
      <c r="E153" s="215"/>
      <c r="F153" s="264" t="s">
        <v>1836</v>
      </c>
      <c r="G153" s="215"/>
      <c r="H153" s="263" t="s">
        <v>1897</v>
      </c>
      <c r="I153" s="263" t="s">
        <v>1838</v>
      </c>
      <c r="J153" s="263" t="s">
        <v>1887</v>
      </c>
      <c r="K153" s="259"/>
    </row>
    <row r="154" spans="2:11" customFormat="1" ht="15" customHeight="1">
      <c r="B154" s="238"/>
      <c r="C154" s="263" t="s">
        <v>1841</v>
      </c>
      <c r="D154" s="215"/>
      <c r="E154" s="215"/>
      <c r="F154" s="264" t="s">
        <v>1842</v>
      </c>
      <c r="G154" s="215"/>
      <c r="H154" s="263" t="s">
        <v>1876</v>
      </c>
      <c r="I154" s="263" t="s">
        <v>1838</v>
      </c>
      <c r="J154" s="263">
        <v>50</v>
      </c>
      <c r="K154" s="259"/>
    </row>
    <row r="155" spans="2:11" customFormat="1" ht="15" customHeight="1">
      <c r="B155" s="238"/>
      <c r="C155" s="263" t="s">
        <v>1844</v>
      </c>
      <c r="D155" s="215"/>
      <c r="E155" s="215"/>
      <c r="F155" s="264" t="s">
        <v>1836</v>
      </c>
      <c r="G155" s="215"/>
      <c r="H155" s="263" t="s">
        <v>1876</v>
      </c>
      <c r="I155" s="263" t="s">
        <v>1846</v>
      </c>
      <c r="J155" s="263"/>
      <c r="K155" s="259"/>
    </row>
    <row r="156" spans="2:11" customFormat="1" ht="15" customHeight="1">
      <c r="B156" s="238"/>
      <c r="C156" s="263" t="s">
        <v>1855</v>
      </c>
      <c r="D156" s="215"/>
      <c r="E156" s="215"/>
      <c r="F156" s="264" t="s">
        <v>1842</v>
      </c>
      <c r="G156" s="215"/>
      <c r="H156" s="263" t="s">
        <v>1876</v>
      </c>
      <c r="I156" s="263" t="s">
        <v>1838</v>
      </c>
      <c r="J156" s="263">
        <v>50</v>
      </c>
      <c r="K156" s="259"/>
    </row>
    <row r="157" spans="2:11" customFormat="1" ht="15" customHeight="1">
      <c r="B157" s="238"/>
      <c r="C157" s="263" t="s">
        <v>1863</v>
      </c>
      <c r="D157" s="215"/>
      <c r="E157" s="215"/>
      <c r="F157" s="264" t="s">
        <v>1842</v>
      </c>
      <c r="G157" s="215"/>
      <c r="H157" s="263" t="s">
        <v>1876</v>
      </c>
      <c r="I157" s="263" t="s">
        <v>1838</v>
      </c>
      <c r="J157" s="263">
        <v>50</v>
      </c>
      <c r="K157" s="259"/>
    </row>
    <row r="158" spans="2:11" customFormat="1" ht="15" customHeight="1">
      <c r="B158" s="238"/>
      <c r="C158" s="263" t="s">
        <v>1861</v>
      </c>
      <c r="D158" s="215"/>
      <c r="E158" s="215"/>
      <c r="F158" s="264" t="s">
        <v>1842</v>
      </c>
      <c r="G158" s="215"/>
      <c r="H158" s="263" t="s">
        <v>1876</v>
      </c>
      <c r="I158" s="263" t="s">
        <v>1838</v>
      </c>
      <c r="J158" s="263">
        <v>50</v>
      </c>
      <c r="K158" s="259"/>
    </row>
    <row r="159" spans="2:11" customFormat="1" ht="15" customHeight="1">
      <c r="B159" s="238"/>
      <c r="C159" s="263" t="s">
        <v>114</v>
      </c>
      <c r="D159" s="215"/>
      <c r="E159" s="215"/>
      <c r="F159" s="264" t="s">
        <v>1836</v>
      </c>
      <c r="G159" s="215"/>
      <c r="H159" s="263" t="s">
        <v>1898</v>
      </c>
      <c r="I159" s="263" t="s">
        <v>1838</v>
      </c>
      <c r="J159" s="263" t="s">
        <v>1899</v>
      </c>
      <c r="K159" s="259"/>
    </row>
    <row r="160" spans="2:11" customFormat="1" ht="15" customHeight="1">
      <c r="B160" s="238"/>
      <c r="C160" s="263" t="s">
        <v>1900</v>
      </c>
      <c r="D160" s="215"/>
      <c r="E160" s="215"/>
      <c r="F160" s="264" t="s">
        <v>1836</v>
      </c>
      <c r="G160" s="215"/>
      <c r="H160" s="263" t="s">
        <v>1901</v>
      </c>
      <c r="I160" s="263" t="s">
        <v>1871</v>
      </c>
      <c r="J160" s="263"/>
      <c r="K160" s="259"/>
    </row>
    <row r="161" spans="2:11" customFormat="1" ht="15" customHeight="1">
      <c r="B161" s="265"/>
      <c r="C161" s="245"/>
      <c r="D161" s="245"/>
      <c r="E161" s="245"/>
      <c r="F161" s="245"/>
      <c r="G161" s="245"/>
      <c r="H161" s="245"/>
      <c r="I161" s="245"/>
      <c r="J161" s="245"/>
      <c r="K161" s="266"/>
    </row>
    <row r="162" spans="2:11" customFormat="1" ht="18.75" customHeight="1">
      <c r="B162" s="247"/>
      <c r="C162" s="257"/>
      <c r="D162" s="257"/>
      <c r="E162" s="257"/>
      <c r="F162" s="267"/>
      <c r="G162" s="257"/>
      <c r="H162" s="257"/>
      <c r="I162" s="257"/>
      <c r="J162" s="257"/>
      <c r="K162" s="247"/>
    </row>
    <row r="163" spans="2:11" customFormat="1" ht="18.75" customHeight="1"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</row>
    <row r="164" spans="2:11" customFormat="1" ht="7.5" customHeight="1">
      <c r="B164" s="204"/>
      <c r="C164" s="205"/>
      <c r="D164" s="205"/>
      <c r="E164" s="205"/>
      <c r="F164" s="205"/>
      <c r="G164" s="205"/>
      <c r="H164" s="205"/>
      <c r="I164" s="205"/>
      <c r="J164" s="205"/>
      <c r="K164" s="206"/>
    </row>
    <row r="165" spans="2:11" customFormat="1" ht="45" customHeight="1">
      <c r="B165" s="207"/>
      <c r="C165" s="337" t="s">
        <v>1902</v>
      </c>
      <c r="D165" s="337"/>
      <c r="E165" s="337"/>
      <c r="F165" s="337"/>
      <c r="G165" s="337"/>
      <c r="H165" s="337"/>
      <c r="I165" s="337"/>
      <c r="J165" s="337"/>
      <c r="K165" s="208"/>
    </row>
    <row r="166" spans="2:11" customFormat="1" ht="17.25" customHeight="1">
      <c r="B166" s="207"/>
      <c r="C166" s="228" t="s">
        <v>1830</v>
      </c>
      <c r="D166" s="228"/>
      <c r="E166" s="228"/>
      <c r="F166" s="228" t="s">
        <v>1831</v>
      </c>
      <c r="G166" s="268"/>
      <c r="H166" s="269" t="s">
        <v>56</v>
      </c>
      <c r="I166" s="269" t="s">
        <v>59</v>
      </c>
      <c r="J166" s="228" t="s">
        <v>1832</v>
      </c>
      <c r="K166" s="208"/>
    </row>
    <row r="167" spans="2:11" customFormat="1" ht="17.25" customHeight="1">
      <c r="B167" s="209"/>
      <c r="C167" s="230" t="s">
        <v>1833</v>
      </c>
      <c r="D167" s="230"/>
      <c r="E167" s="230"/>
      <c r="F167" s="231" t="s">
        <v>1834</v>
      </c>
      <c r="G167" s="270"/>
      <c r="H167" s="271"/>
      <c r="I167" s="271"/>
      <c r="J167" s="230" t="s">
        <v>1835</v>
      </c>
      <c r="K167" s="210"/>
    </row>
    <row r="168" spans="2:11" customFormat="1" ht="5.25" customHeight="1">
      <c r="B168" s="238"/>
      <c r="C168" s="233"/>
      <c r="D168" s="233"/>
      <c r="E168" s="233"/>
      <c r="F168" s="233"/>
      <c r="G168" s="234"/>
      <c r="H168" s="233"/>
      <c r="I168" s="233"/>
      <c r="J168" s="233"/>
      <c r="K168" s="259"/>
    </row>
    <row r="169" spans="2:11" customFormat="1" ht="15" customHeight="1">
      <c r="B169" s="238"/>
      <c r="C169" s="215" t="s">
        <v>1839</v>
      </c>
      <c r="D169" s="215"/>
      <c r="E169" s="215"/>
      <c r="F169" s="236" t="s">
        <v>1836</v>
      </c>
      <c r="G169" s="215"/>
      <c r="H169" s="215" t="s">
        <v>1876</v>
      </c>
      <c r="I169" s="215" t="s">
        <v>1838</v>
      </c>
      <c r="J169" s="215">
        <v>120</v>
      </c>
      <c r="K169" s="259"/>
    </row>
    <row r="170" spans="2:11" customFormat="1" ht="15" customHeight="1">
      <c r="B170" s="238"/>
      <c r="C170" s="215" t="s">
        <v>1885</v>
      </c>
      <c r="D170" s="215"/>
      <c r="E170" s="215"/>
      <c r="F170" s="236" t="s">
        <v>1836</v>
      </c>
      <c r="G170" s="215"/>
      <c r="H170" s="215" t="s">
        <v>1886</v>
      </c>
      <c r="I170" s="215" t="s">
        <v>1838</v>
      </c>
      <c r="J170" s="215" t="s">
        <v>1887</v>
      </c>
      <c r="K170" s="259"/>
    </row>
    <row r="171" spans="2:11" customFormat="1" ht="15" customHeight="1">
      <c r="B171" s="238"/>
      <c r="C171" s="215" t="s">
        <v>93</v>
      </c>
      <c r="D171" s="215"/>
      <c r="E171" s="215"/>
      <c r="F171" s="236" t="s">
        <v>1836</v>
      </c>
      <c r="G171" s="215"/>
      <c r="H171" s="215" t="s">
        <v>1903</v>
      </c>
      <c r="I171" s="215" t="s">
        <v>1838</v>
      </c>
      <c r="J171" s="215" t="s">
        <v>1887</v>
      </c>
      <c r="K171" s="259"/>
    </row>
    <row r="172" spans="2:11" customFormat="1" ht="15" customHeight="1">
      <c r="B172" s="238"/>
      <c r="C172" s="215" t="s">
        <v>1841</v>
      </c>
      <c r="D172" s="215"/>
      <c r="E172" s="215"/>
      <c r="F172" s="236" t="s">
        <v>1842</v>
      </c>
      <c r="G172" s="215"/>
      <c r="H172" s="215" t="s">
        <v>1903</v>
      </c>
      <c r="I172" s="215" t="s">
        <v>1838</v>
      </c>
      <c r="J172" s="215">
        <v>50</v>
      </c>
      <c r="K172" s="259"/>
    </row>
    <row r="173" spans="2:11" customFormat="1" ht="15" customHeight="1">
      <c r="B173" s="238"/>
      <c r="C173" s="215" t="s">
        <v>1844</v>
      </c>
      <c r="D173" s="215"/>
      <c r="E173" s="215"/>
      <c r="F173" s="236" t="s">
        <v>1836</v>
      </c>
      <c r="G173" s="215"/>
      <c r="H173" s="215" t="s">
        <v>1903</v>
      </c>
      <c r="I173" s="215" t="s">
        <v>1846</v>
      </c>
      <c r="J173" s="215"/>
      <c r="K173" s="259"/>
    </row>
    <row r="174" spans="2:11" customFormat="1" ht="15" customHeight="1">
      <c r="B174" s="238"/>
      <c r="C174" s="215" t="s">
        <v>1855</v>
      </c>
      <c r="D174" s="215"/>
      <c r="E174" s="215"/>
      <c r="F174" s="236" t="s">
        <v>1842</v>
      </c>
      <c r="G174" s="215"/>
      <c r="H174" s="215" t="s">
        <v>1903</v>
      </c>
      <c r="I174" s="215" t="s">
        <v>1838</v>
      </c>
      <c r="J174" s="215">
        <v>50</v>
      </c>
      <c r="K174" s="259"/>
    </row>
    <row r="175" spans="2:11" customFormat="1" ht="15" customHeight="1">
      <c r="B175" s="238"/>
      <c r="C175" s="215" t="s">
        <v>1863</v>
      </c>
      <c r="D175" s="215"/>
      <c r="E175" s="215"/>
      <c r="F175" s="236" t="s">
        <v>1842</v>
      </c>
      <c r="G175" s="215"/>
      <c r="H175" s="215" t="s">
        <v>1903</v>
      </c>
      <c r="I175" s="215" t="s">
        <v>1838</v>
      </c>
      <c r="J175" s="215">
        <v>50</v>
      </c>
      <c r="K175" s="259"/>
    </row>
    <row r="176" spans="2:11" customFormat="1" ht="15" customHeight="1">
      <c r="B176" s="238"/>
      <c r="C176" s="215" t="s">
        <v>1861</v>
      </c>
      <c r="D176" s="215"/>
      <c r="E176" s="215"/>
      <c r="F176" s="236" t="s">
        <v>1842</v>
      </c>
      <c r="G176" s="215"/>
      <c r="H176" s="215" t="s">
        <v>1903</v>
      </c>
      <c r="I176" s="215" t="s">
        <v>1838</v>
      </c>
      <c r="J176" s="215">
        <v>50</v>
      </c>
      <c r="K176" s="259"/>
    </row>
    <row r="177" spans="2:11" customFormat="1" ht="15" customHeight="1">
      <c r="B177" s="238"/>
      <c r="C177" s="215" t="s">
        <v>125</v>
      </c>
      <c r="D177" s="215"/>
      <c r="E177" s="215"/>
      <c r="F177" s="236" t="s">
        <v>1836</v>
      </c>
      <c r="G177" s="215"/>
      <c r="H177" s="215" t="s">
        <v>1904</v>
      </c>
      <c r="I177" s="215" t="s">
        <v>1905</v>
      </c>
      <c r="J177" s="215"/>
      <c r="K177" s="259"/>
    </row>
    <row r="178" spans="2:11" customFormat="1" ht="15" customHeight="1">
      <c r="B178" s="238"/>
      <c r="C178" s="215" t="s">
        <v>59</v>
      </c>
      <c r="D178" s="215"/>
      <c r="E178" s="215"/>
      <c r="F178" s="236" t="s">
        <v>1836</v>
      </c>
      <c r="G178" s="215"/>
      <c r="H178" s="215" t="s">
        <v>1906</v>
      </c>
      <c r="I178" s="215" t="s">
        <v>1907</v>
      </c>
      <c r="J178" s="215">
        <v>1</v>
      </c>
      <c r="K178" s="259"/>
    </row>
    <row r="179" spans="2:11" customFormat="1" ht="15" customHeight="1">
      <c r="B179" s="238"/>
      <c r="C179" s="215" t="s">
        <v>55</v>
      </c>
      <c r="D179" s="215"/>
      <c r="E179" s="215"/>
      <c r="F179" s="236" t="s">
        <v>1836</v>
      </c>
      <c r="G179" s="215"/>
      <c r="H179" s="215" t="s">
        <v>1908</v>
      </c>
      <c r="I179" s="215" t="s">
        <v>1838</v>
      </c>
      <c r="J179" s="215">
        <v>20</v>
      </c>
      <c r="K179" s="259"/>
    </row>
    <row r="180" spans="2:11" customFormat="1" ht="15" customHeight="1">
      <c r="B180" s="238"/>
      <c r="C180" s="215" t="s">
        <v>56</v>
      </c>
      <c r="D180" s="215"/>
      <c r="E180" s="215"/>
      <c r="F180" s="236" t="s">
        <v>1836</v>
      </c>
      <c r="G180" s="215"/>
      <c r="H180" s="215" t="s">
        <v>1909</v>
      </c>
      <c r="I180" s="215" t="s">
        <v>1838</v>
      </c>
      <c r="J180" s="215">
        <v>255</v>
      </c>
      <c r="K180" s="259"/>
    </row>
    <row r="181" spans="2:11" customFormat="1" ht="15" customHeight="1">
      <c r="B181" s="238"/>
      <c r="C181" s="215" t="s">
        <v>126</v>
      </c>
      <c r="D181" s="215"/>
      <c r="E181" s="215"/>
      <c r="F181" s="236" t="s">
        <v>1836</v>
      </c>
      <c r="G181" s="215"/>
      <c r="H181" s="215" t="s">
        <v>1800</v>
      </c>
      <c r="I181" s="215" t="s">
        <v>1838</v>
      </c>
      <c r="J181" s="215">
        <v>10</v>
      </c>
      <c r="K181" s="259"/>
    </row>
    <row r="182" spans="2:11" customFormat="1" ht="15" customHeight="1">
      <c r="B182" s="238"/>
      <c r="C182" s="215" t="s">
        <v>127</v>
      </c>
      <c r="D182" s="215"/>
      <c r="E182" s="215"/>
      <c r="F182" s="236" t="s">
        <v>1836</v>
      </c>
      <c r="G182" s="215"/>
      <c r="H182" s="215" t="s">
        <v>1910</v>
      </c>
      <c r="I182" s="215" t="s">
        <v>1871</v>
      </c>
      <c r="J182" s="215"/>
      <c r="K182" s="259"/>
    </row>
    <row r="183" spans="2:11" customFormat="1" ht="15" customHeight="1">
      <c r="B183" s="238"/>
      <c r="C183" s="215" t="s">
        <v>1911</v>
      </c>
      <c r="D183" s="215"/>
      <c r="E183" s="215"/>
      <c r="F183" s="236" t="s">
        <v>1836</v>
      </c>
      <c r="G183" s="215"/>
      <c r="H183" s="215" t="s">
        <v>1912</v>
      </c>
      <c r="I183" s="215" t="s">
        <v>1871</v>
      </c>
      <c r="J183" s="215"/>
      <c r="K183" s="259"/>
    </row>
    <row r="184" spans="2:11" customFormat="1" ht="15" customHeight="1">
      <c r="B184" s="238"/>
      <c r="C184" s="215" t="s">
        <v>1900</v>
      </c>
      <c r="D184" s="215"/>
      <c r="E184" s="215"/>
      <c r="F184" s="236" t="s">
        <v>1836</v>
      </c>
      <c r="G184" s="215"/>
      <c r="H184" s="215" t="s">
        <v>1913</v>
      </c>
      <c r="I184" s="215" t="s">
        <v>1871</v>
      </c>
      <c r="J184" s="215"/>
      <c r="K184" s="259"/>
    </row>
    <row r="185" spans="2:11" customFormat="1" ht="15" customHeight="1">
      <c r="B185" s="238"/>
      <c r="C185" s="215" t="s">
        <v>129</v>
      </c>
      <c r="D185" s="215"/>
      <c r="E185" s="215"/>
      <c r="F185" s="236" t="s">
        <v>1842</v>
      </c>
      <c r="G185" s="215"/>
      <c r="H185" s="215" t="s">
        <v>1914</v>
      </c>
      <c r="I185" s="215" t="s">
        <v>1838</v>
      </c>
      <c r="J185" s="215">
        <v>50</v>
      </c>
      <c r="K185" s="259"/>
    </row>
    <row r="186" spans="2:11" customFormat="1" ht="15" customHeight="1">
      <c r="B186" s="238"/>
      <c r="C186" s="215" t="s">
        <v>1915</v>
      </c>
      <c r="D186" s="215"/>
      <c r="E186" s="215"/>
      <c r="F186" s="236" t="s">
        <v>1842</v>
      </c>
      <c r="G186" s="215"/>
      <c r="H186" s="215" t="s">
        <v>1916</v>
      </c>
      <c r="I186" s="215" t="s">
        <v>1917</v>
      </c>
      <c r="J186" s="215"/>
      <c r="K186" s="259"/>
    </row>
    <row r="187" spans="2:11" customFormat="1" ht="15" customHeight="1">
      <c r="B187" s="238"/>
      <c r="C187" s="215" t="s">
        <v>1918</v>
      </c>
      <c r="D187" s="215"/>
      <c r="E187" s="215"/>
      <c r="F187" s="236" t="s">
        <v>1842</v>
      </c>
      <c r="G187" s="215"/>
      <c r="H187" s="215" t="s">
        <v>1919</v>
      </c>
      <c r="I187" s="215" t="s">
        <v>1917</v>
      </c>
      <c r="J187" s="215"/>
      <c r="K187" s="259"/>
    </row>
    <row r="188" spans="2:11" customFormat="1" ht="15" customHeight="1">
      <c r="B188" s="238"/>
      <c r="C188" s="215" t="s">
        <v>1920</v>
      </c>
      <c r="D188" s="215"/>
      <c r="E188" s="215"/>
      <c r="F188" s="236" t="s">
        <v>1842</v>
      </c>
      <c r="G188" s="215"/>
      <c r="H188" s="215" t="s">
        <v>1921</v>
      </c>
      <c r="I188" s="215" t="s">
        <v>1917</v>
      </c>
      <c r="J188" s="215"/>
      <c r="K188" s="259"/>
    </row>
    <row r="189" spans="2:11" customFormat="1" ht="15" customHeight="1">
      <c r="B189" s="238"/>
      <c r="C189" s="272" t="s">
        <v>1922</v>
      </c>
      <c r="D189" s="215"/>
      <c r="E189" s="215"/>
      <c r="F189" s="236" t="s">
        <v>1842</v>
      </c>
      <c r="G189" s="215"/>
      <c r="H189" s="215" t="s">
        <v>1923</v>
      </c>
      <c r="I189" s="215" t="s">
        <v>1924</v>
      </c>
      <c r="J189" s="273" t="s">
        <v>1925</v>
      </c>
      <c r="K189" s="259"/>
    </row>
    <row r="190" spans="2:11" customFormat="1" ht="15" customHeight="1">
      <c r="B190" s="274"/>
      <c r="C190" s="275" t="s">
        <v>1926</v>
      </c>
      <c r="D190" s="276"/>
      <c r="E190" s="276"/>
      <c r="F190" s="277" t="s">
        <v>1842</v>
      </c>
      <c r="G190" s="276"/>
      <c r="H190" s="276" t="s">
        <v>1927</v>
      </c>
      <c r="I190" s="276" t="s">
        <v>1924</v>
      </c>
      <c r="J190" s="278" t="s">
        <v>1925</v>
      </c>
      <c r="K190" s="279"/>
    </row>
    <row r="191" spans="2:11" customFormat="1" ht="15" customHeight="1">
      <c r="B191" s="238"/>
      <c r="C191" s="272" t="s">
        <v>44</v>
      </c>
      <c r="D191" s="215"/>
      <c r="E191" s="215"/>
      <c r="F191" s="236" t="s">
        <v>1836</v>
      </c>
      <c r="G191" s="215"/>
      <c r="H191" s="212" t="s">
        <v>1928</v>
      </c>
      <c r="I191" s="215" t="s">
        <v>1929</v>
      </c>
      <c r="J191" s="215"/>
      <c r="K191" s="259"/>
    </row>
    <row r="192" spans="2:11" customFormat="1" ht="15" customHeight="1">
      <c r="B192" s="238"/>
      <c r="C192" s="272" t="s">
        <v>1930</v>
      </c>
      <c r="D192" s="215"/>
      <c r="E192" s="215"/>
      <c r="F192" s="236" t="s">
        <v>1836</v>
      </c>
      <c r="G192" s="215"/>
      <c r="H192" s="215" t="s">
        <v>1931</v>
      </c>
      <c r="I192" s="215" t="s">
        <v>1871</v>
      </c>
      <c r="J192" s="215"/>
      <c r="K192" s="259"/>
    </row>
    <row r="193" spans="2:11" customFormat="1" ht="15" customHeight="1">
      <c r="B193" s="238"/>
      <c r="C193" s="272" t="s">
        <v>1932</v>
      </c>
      <c r="D193" s="215"/>
      <c r="E193" s="215"/>
      <c r="F193" s="236" t="s">
        <v>1836</v>
      </c>
      <c r="G193" s="215"/>
      <c r="H193" s="215" t="s">
        <v>1933</v>
      </c>
      <c r="I193" s="215" t="s">
        <v>1871</v>
      </c>
      <c r="J193" s="215"/>
      <c r="K193" s="259"/>
    </row>
    <row r="194" spans="2:11" customFormat="1" ht="15" customHeight="1">
      <c r="B194" s="238"/>
      <c r="C194" s="272" t="s">
        <v>1934</v>
      </c>
      <c r="D194" s="215"/>
      <c r="E194" s="215"/>
      <c r="F194" s="236" t="s">
        <v>1842</v>
      </c>
      <c r="G194" s="215"/>
      <c r="H194" s="215" t="s">
        <v>1935</v>
      </c>
      <c r="I194" s="215" t="s">
        <v>1871</v>
      </c>
      <c r="J194" s="215"/>
      <c r="K194" s="259"/>
    </row>
    <row r="195" spans="2:11" customFormat="1" ht="15" customHeight="1">
      <c r="B195" s="265"/>
      <c r="C195" s="280"/>
      <c r="D195" s="245"/>
      <c r="E195" s="245"/>
      <c r="F195" s="245"/>
      <c r="G195" s="245"/>
      <c r="H195" s="245"/>
      <c r="I195" s="245"/>
      <c r="J195" s="245"/>
      <c r="K195" s="266"/>
    </row>
    <row r="196" spans="2:11" customFormat="1" ht="18.75" customHeight="1">
      <c r="B196" s="247"/>
      <c r="C196" s="257"/>
      <c r="D196" s="257"/>
      <c r="E196" s="257"/>
      <c r="F196" s="267"/>
      <c r="G196" s="257"/>
      <c r="H196" s="257"/>
      <c r="I196" s="257"/>
      <c r="J196" s="257"/>
      <c r="K196" s="247"/>
    </row>
    <row r="197" spans="2:11" customFormat="1" ht="18.75" customHeight="1">
      <c r="B197" s="247"/>
      <c r="C197" s="257"/>
      <c r="D197" s="257"/>
      <c r="E197" s="257"/>
      <c r="F197" s="267"/>
      <c r="G197" s="257"/>
      <c r="H197" s="257"/>
      <c r="I197" s="257"/>
      <c r="J197" s="257"/>
      <c r="K197" s="247"/>
    </row>
    <row r="198" spans="2:11" customFormat="1" ht="18.75" customHeight="1"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</row>
    <row r="199" spans="2:11" customFormat="1" ht="12">
      <c r="B199" s="204"/>
      <c r="C199" s="205"/>
      <c r="D199" s="205"/>
      <c r="E199" s="205"/>
      <c r="F199" s="205"/>
      <c r="G199" s="205"/>
      <c r="H199" s="205"/>
      <c r="I199" s="205"/>
      <c r="J199" s="205"/>
      <c r="K199" s="206"/>
    </row>
    <row r="200" spans="2:11" customFormat="1" ht="22.2">
      <c r="B200" s="207"/>
      <c r="C200" s="337" t="s">
        <v>1936</v>
      </c>
      <c r="D200" s="337"/>
      <c r="E200" s="337"/>
      <c r="F200" s="337"/>
      <c r="G200" s="337"/>
      <c r="H200" s="337"/>
      <c r="I200" s="337"/>
      <c r="J200" s="337"/>
      <c r="K200" s="208"/>
    </row>
    <row r="201" spans="2:11" customFormat="1" ht="25.5" customHeight="1">
      <c r="B201" s="207"/>
      <c r="C201" s="281" t="s">
        <v>1937</v>
      </c>
      <c r="D201" s="281"/>
      <c r="E201" s="281"/>
      <c r="F201" s="281" t="s">
        <v>1938</v>
      </c>
      <c r="G201" s="282"/>
      <c r="H201" s="338" t="s">
        <v>1939</v>
      </c>
      <c r="I201" s="338"/>
      <c r="J201" s="338"/>
      <c r="K201" s="208"/>
    </row>
    <row r="202" spans="2:11" customFormat="1" ht="5.25" customHeight="1">
      <c r="B202" s="238"/>
      <c r="C202" s="233"/>
      <c r="D202" s="233"/>
      <c r="E202" s="233"/>
      <c r="F202" s="233"/>
      <c r="G202" s="257"/>
      <c r="H202" s="233"/>
      <c r="I202" s="233"/>
      <c r="J202" s="233"/>
      <c r="K202" s="259"/>
    </row>
    <row r="203" spans="2:11" customFormat="1" ht="15" customHeight="1">
      <c r="B203" s="238"/>
      <c r="C203" s="215" t="s">
        <v>1929</v>
      </c>
      <c r="D203" s="215"/>
      <c r="E203" s="215"/>
      <c r="F203" s="236" t="s">
        <v>45</v>
      </c>
      <c r="G203" s="215"/>
      <c r="H203" s="336" t="s">
        <v>1940</v>
      </c>
      <c r="I203" s="336"/>
      <c r="J203" s="336"/>
      <c r="K203" s="259"/>
    </row>
    <row r="204" spans="2:11" customFormat="1" ht="15" customHeight="1">
      <c r="B204" s="238"/>
      <c r="C204" s="215"/>
      <c r="D204" s="215"/>
      <c r="E204" s="215"/>
      <c r="F204" s="236" t="s">
        <v>46</v>
      </c>
      <c r="G204" s="215"/>
      <c r="H204" s="336" t="s">
        <v>1941</v>
      </c>
      <c r="I204" s="336"/>
      <c r="J204" s="336"/>
      <c r="K204" s="259"/>
    </row>
    <row r="205" spans="2:11" customFormat="1" ht="15" customHeight="1">
      <c r="B205" s="238"/>
      <c r="C205" s="215"/>
      <c r="D205" s="215"/>
      <c r="E205" s="215"/>
      <c r="F205" s="236" t="s">
        <v>49</v>
      </c>
      <c r="G205" s="215"/>
      <c r="H205" s="336" t="s">
        <v>1942</v>
      </c>
      <c r="I205" s="336"/>
      <c r="J205" s="336"/>
      <c r="K205" s="259"/>
    </row>
    <row r="206" spans="2:11" customFormat="1" ht="15" customHeight="1">
      <c r="B206" s="238"/>
      <c r="C206" s="215"/>
      <c r="D206" s="215"/>
      <c r="E206" s="215"/>
      <c r="F206" s="236" t="s">
        <v>47</v>
      </c>
      <c r="G206" s="215"/>
      <c r="H206" s="336" t="s">
        <v>1943</v>
      </c>
      <c r="I206" s="336"/>
      <c r="J206" s="336"/>
      <c r="K206" s="259"/>
    </row>
    <row r="207" spans="2:11" customFormat="1" ht="15" customHeight="1">
      <c r="B207" s="238"/>
      <c r="C207" s="215"/>
      <c r="D207" s="215"/>
      <c r="E207" s="215"/>
      <c r="F207" s="236" t="s">
        <v>48</v>
      </c>
      <c r="G207" s="215"/>
      <c r="H207" s="336" t="s">
        <v>1944</v>
      </c>
      <c r="I207" s="336"/>
      <c r="J207" s="336"/>
      <c r="K207" s="259"/>
    </row>
    <row r="208" spans="2:11" customFormat="1" ht="15" customHeight="1">
      <c r="B208" s="238"/>
      <c r="C208" s="215"/>
      <c r="D208" s="215"/>
      <c r="E208" s="215"/>
      <c r="F208" s="236"/>
      <c r="G208" s="215"/>
      <c r="H208" s="215"/>
      <c r="I208" s="215"/>
      <c r="J208" s="215"/>
      <c r="K208" s="259"/>
    </row>
    <row r="209" spans="2:11" customFormat="1" ht="15" customHeight="1">
      <c r="B209" s="238"/>
      <c r="C209" s="215" t="s">
        <v>1883</v>
      </c>
      <c r="D209" s="215"/>
      <c r="E209" s="215"/>
      <c r="F209" s="236" t="s">
        <v>89</v>
      </c>
      <c r="G209" s="215"/>
      <c r="H209" s="336" t="s">
        <v>1945</v>
      </c>
      <c r="I209" s="336"/>
      <c r="J209" s="336"/>
      <c r="K209" s="259"/>
    </row>
    <row r="210" spans="2:11" customFormat="1" ht="15" customHeight="1">
      <c r="B210" s="238"/>
      <c r="C210" s="215"/>
      <c r="D210" s="215"/>
      <c r="E210" s="215"/>
      <c r="F210" s="236" t="s">
        <v>80</v>
      </c>
      <c r="G210" s="215"/>
      <c r="H210" s="336" t="s">
        <v>1782</v>
      </c>
      <c r="I210" s="336"/>
      <c r="J210" s="336"/>
      <c r="K210" s="259"/>
    </row>
    <row r="211" spans="2:11" customFormat="1" ht="15" customHeight="1">
      <c r="B211" s="238"/>
      <c r="C211" s="215"/>
      <c r="D211" s="215"/>
      <c r="E211" s="215"/>
      <c r="F211" s="236" t="s">
        <v>1780</v>
      </c>
      <c r="G211" s="215"/>
      <c r="H211" s="336" t="s">
        <v>1946</v>
      </c>
      <c r="I211" s="336"/>
      <c r="J211" s="336"/>
      <c r="K211" s="259"/>
    </row>
    <row r="212" spans="2:11" customFormat="1" ht="15" customHeight="1">
      <c r="B212" s="283"/>
      <c r="C212" s="215"/>
      <c r="D212" s="215"/>
      <c r="E212" s="215"/>
      <c r="F212" s="236" t="s">
        <v>107</v>
      </c>
      <c r="G212" s="272"/>
      <c r="H212" s="335" t="s">
        <v>1783</v>
      </c>
      <c r="I212" s="335"/>
      <c r="J212" s="335"/>
      <c r="K212" s="284"/>
    </row>
    <row r="213" spans="2:11" customFormat="1" ht="15" customHeight="1">
      <c r="B213" s="283"/>
      <c r="C213" s="215"/>
      <c r="D213" s="215"/>
      <c r="E213" s="215"/>
      <c r="F213" s="236" t="s">
        <v>330</v>
      </c>
      <c r="G213" s="272"/>
      <c r="H213" s="335" t="s">
        <v>331</v>
      </c>
      <c r="I213" s="335"/>
      <c r="J213" s="335"/>
      <c r="K213" s="284"/>
    </row>
    <row r="214" spans="2:11" customFormat="1" ht="15" customHeight="1">
      <c r="B214" s="283"/>
      <c r="C214" s="215"/>
      <c r="D214" s="215"/>
      <c r="E214" s="215"/>
      <c r="F214" s="236"/>
      <c r="G214" s="272"/>
      <c r="H214" s="263"/>
      <c r="I214" s="263"/>
      <c r="J214" s="263"/>
      <c r="K214" s="284"/>
    </row>
    <row r="215" spans="2:11" customFormat="1" ht="15" customHeight="1">
      <c r="B215" s="283"/>
      <c r="C215" s="215" t="s">
        <v>1907</v>
      </c>
      <c r="D215" s="215"/>
      <c r="E215" s="215"/>
      <c r="F215" s="236">
        <v>1</v>
      </c>
      <c r="G215" s="272"/>
      <c r="H215" s="335" t="s">
        <v>1947</v>
      </c>
      <c r="I215" s="335"/>
      <c r="J215" s="335"/>
      <c r="K215" s="284"/>
    </row>
    <row r="216" spans="2:11" customFormat="1" ht="15" customHeight="1">
      <c r="B216" s="283"/>
      <c r="C216" s="215"/>
      <c r="D216" s="215"/>
      <c r="E216" s="215"/>
      <c r="F216" s="236">
        <v>2</v>
      </c>
      <c r="G216" s="272"/>
      <c r="H216" s="335" t="s">
        <v>1948</v>
      </c>
      <c r="I216" s="335"/>
      <c r="J216" s="335"/>
      <c r="K216" s="284"/>
    </row>
    <row r="217" spans="2:11" customFormat="1" ht="15" customHeight="1">
      <c r="B217" s="283"/>
      <c r="C217" s="215"/>
      <c r="D217" s="215"/>
      <c r="E217" s="215"/>
      <c r="F217" s="236">
        <v>3</v>
      </c>
      <c r="G217" s="272"/>
      <c r="H217" s="335" t="s">
        <v>1949</v>
      </c>
      <c r="I217" s="335"/>
      <c r="J217" s="335"/>
      <c r="K217" s="284"/>
    </row>
    <row r="218" spans="2:11" customFormat="1" ht="15" customHeight="1">
      <c r="B218" s="283"/>
      <c r="C218" s="215"/>
      <c r="D218" s="215"/>
      <c r="E218" s="215"/>
      <c r="F218" s="236">
        <v>4</v>
      </c>
      <c r="G218" s="272"/>
      <c r="H218" s="335" t="s">
        <v>1950</v>
      </c>
      <c r="I218" s="335"/>
      <c r="J218" s="335"/>
      <c r="K218" s="284"/>
    </row>
    <row r="219" spans="2:11" customFormat="1" ht="12.75" customHeight="1">
      <c r="B219" s="285"/>
      <c r="C219" s="286"/>
      <c r="D219" s="286"/>
      <c r="E219" s="286"/>
      <c r="F219" s="286"/>
      <c r="G219" s="286"/>
      <c r="H219" s="286"/>
      <c r="I219" s="286"/>
      <c r="J219" s="286"/>
      <c r="K219" s="287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e22aa6-9315-4e3f-8510-98cc5e82ef85" xsi:nil="true"/>
    <lcf76f155ced4ddcb4097134ff3c332f xmlns="a0aa0150-dcb8-478e-bac4-743210c8eeb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DA7A1C02C3C74AB848B687F71F1901" ma:contentTypeVersion="13" ma:contentTypeDescription="Vytvoří nový dokument" ma:contentTypeScope="" ma:versionID="18ab6e7349bb62c8c376986c8cafff94">
  <xsd:schema xmlns:xsd="http://www.w3.org/2001/XMLSchema" xmlns:xs="http://www.w3.org/2001/XMLSchema" xmlns:p="http://schemas.microsoft.com/office/2006/metadata/properties" xmlns:ns2="a0aa0150-dcb8-478e-bac4-743210c8eeb2" xmlns:ns3="cee22aa6-9315-4e3f-8510-98cc5e82ef85" targetNamespace="http://schemas.microsoft.com/office/2006/metadata/properties" ma:root="true" ma:fieldsID="080f841ba0702b77169daa6283bd9b8d" ns2:_="" ns3:_="">
    <xsd:import namespace="a0aa0150-dcb8-478e-bac4-743210c8eeb2"/>
    <xsd:import namespace="cee22aa6-9315-4e3f-8510-98cc5e82ef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a0150-dcb8-478e-bac4-743210c8e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177252fa-ddcb-4be4-a04d-cd81a35a39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22aa6-9315-4e3f-8510-98cc5e82ef8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3a28a2c-5d4e-4c96-b78b-b290204ee23a}" ma:internalName="TaxCatchAll" ma:showField="CatchAllData" ma:web="cee22aa6-9315-4e3f-8510-98cc5e82ef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CB701E-8175-477E-ADB9-4D894D95F574}">
  <ds:schemaRefs>
    <ds:schemaRef ds:uri="http://schemas.microsoft.com/office/2006/metadata/properties"/>
    <ds:schemaRef ds:uri="http://schemas.microsoft.com/office/infopath/2007/PartnerControls"/>
    <ds:schemaRef ds:uri="cee22aa6-9315-4e3f-8510-98cc5e82ef85"/>
    <ds:schemaRef ds:uri="a0aa0150-dcb8-478e-bac4-743210c8eeb2"/>
  </ds:schemaRefs>
</ds:datastoreItem>
</file>

<file path=customXml/itemProps2.xml><?xml version="1.0" encoding="utf-8"?>
<ds:datastoreItem xmlns:ds="http://schemas.openxmlformats.org/officeDocument/2006/customXml" ds:itemID="{4CE36C1F-7D51-425C-AFB8-1A1D96402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aa0150-dcb8-478e-bac4-743210c8eeb2"/>
    <ds:schemaRef ds:uri="cee22aa6-9315-4e3f-8510-98cc5e82e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5279EE-AB11-4FDD-9D8A-648F399C7E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PS 02.1 - ATS NA DOLÁCH –...</vt:lpstr>
      <vt:lpstr>PS 02.2 - ATS NA DOLÁCH -...</vt:lpstr>
      <vt:lpstr>01.1-1 - PŘÍVOD ATS</vt:lpstr>
      <vt:lpstr>01.1-2 - VÝTLAK ATS - LAK...</vt:lpstr>
      <vt:lpstr>01.1-3 - ODVODNĚNÍ OBJEKT...</vt:lpstr>
      <vt:lpstr>SO 02 - ATS NA DOLÁCH (PŘ...</vt:lpstr>
      <vt:lpstr>VON - VEDLEJŠÍ A OSTATNÍ ...</vt:lpstr>
      <vt:lpstr>Pokyny pro vyplnění</vt:lpstr>
      <vt:lpstr>'01.1-1 - PŘÍVOD ATS'!Názvy_tisku</vt:lpstr>
      <vt:lpstr>'01.1-2 - VÝTLAK ATS - LAK...'!Názvy_tisku</vt:lpstr>
      <vt:lpstr>'01.1-3 - ODVODNĚNÍ OBJEKT...'!Názvy_tisku</vt:lpstr>
      <vt:lpstr>'PS 02.1 - ATS NA DOLÁCH –...'!Názvy_tisku</vt:lpstr>
      <vt:lpstr>'PS 02.2 - ATS NA DOLÁCH -...'!Názvy_tisku</vt:lpstr>
      <vt:lpstr>'Rekapitulace stavby'!Názvy_tisku</vt:lpstr>
      <vt:lpstr>'SO 02 - ATS NA DOLÁCH (PŘ...'!Názvy_tisku</vt:lpstr>
      <vt:lpstr>'VON - VEDLEJŠÍ A OSTATNÍ ...'!Názvy_tisku</vt:lpstr>
      <vt:lpstr>'01.1-1 - PŘÍVOD ATS'!Oblast_tisku</vt:lpstr>
      <vt:lpstr>'01.1-2 - VÝTLAK ATS - LAK...'!Oblast_tisku</vt:lpstr>
      <vt:lpstr>'01.1-3 - ODVODNĚNÍ OBJEKT...'!Oblast_tisku</vt:lpstr>
      <vt:lpstr>'Pokyny pro vyplnění'!Oblast_tisku</vt:lpstr>
      <vt:lpstr>'PS 02.1 - ATS NA DOLÁCH –...'!Oblast_tisku</vt:lpstr>
      <vt:lpstr>'PS 02.2 - ATS NA DOLÁCH -...'!Oblast_tisku</vt:lpstr>
      <vt:lpstr>'Rekapitulace stavby'!Oblast_tisku</vt:lpstr>
      <vt:lpstr>'SO 02 - ATS NA DOLÁCH (PŘ...'!Oblast_tisku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Morská Miroslava</dc:creator>
  <cp:lastModifiedBy>Barbora Stehlíková</cp:lastModifiedBy>
  <dcterms:created xsi:type="dcterms:W3CDTF">2025-06-03T08:13:12Z</dcterms:created>
  <dcterms:modified xsi:type="dcterms:W3CDTF">2025-08-01T06:47:22Z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0x01010006DA7A1C02C3C74AB848B687F71F1901</vt:lpwstr>
  </property>
  <property fmtid="{D5CDD505-2E9C-101B-9397-08002B2CF9AE}" pid="3" name="MediaServiceImageTags">
    <vt:lpwstr/>
  </property>
</Properties>
</file>